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23460 - VD Horní Bečva,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'223460 - VD Horní Bečva, ...'!$C$121:$K$177</definedName>
    <definedName name="_xlnm.Print_Area" localSheetId="1">'223460 - VD Horní Bečva, ...'!$C$4:$J$76,'223460 - VD Horní Bečva, ...'!$C$82:$J$105,'223460 - VD Horní Bečva, ...'!$C$111:$K$177</definedName>
    <definedName name="_xlnm.Print_Titles" localSheetId="1">'223460 - VD Horní Bečva, ...'!$121:$121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104"/>
  <c r="BI170"/>
  <c r="BH170"/>
  <c r="BG170"/>
  <c r="BF170"/>
  <c r="T170"/>
  <c r="T169"/>
  <c r="R170"/>
  <c r="R169"/>
  <c r="P170"/>
  <c r="P169"/>
  <c r="BK170"/>
  <c r="BK169"/>
  <c r="J169"/>
  <c r="J170"/>
  <c r="BE170"/>
  <c r="J103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T160"/>
  <c r="R161"/>
  <c r="R160"/>
  <c r="P161"/>
  <c r="P160"/>
  <c r="BK161"/>
  <c r="BK160"/>
  <c r="J160"/>
  <c r="J161"/>
  <c r="BE161"/>
  <c r="J102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101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10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T140"/>
  <c r="R141"/>
  <c r="R140"/>
  <c r="P141"/>
  <c r="P140"/>
  <c r="BK141"/>
  <c r="BK140"/>
  <c r="J140"/>
  <c r="J141"/>
  <c r="BE141"/>
  <c r="J99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98"/>
  <c r="BI135"/>
  <c r="BH135"/>
  <c r="BG135"/>
  <c r="BF135"/>
  <c r="T135"/>
  <c r="R135"/>
  <c r="P135"/>
  <c r="BK135"/>
  <c r="J135"/>
  <c r="BE135"/>
  <c r="BI132"/>
  <c r="BH132"/>
  <c r="BG132"/>
  <c r="BF132"/>
  <c r="T132"/>
  <c r="T131"/>
  <c r="R132"/>
  <c r="R131"/>
  <c r="P132"/>
  <c r="P131"/>
  <c r="BK132"/>
  <c r="BK131"/>
  <c r="J131"/>
  <c r="J132"/>
  <c r="BE132"/>
  <c r="J97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F35"/>
  <c i="1" r="BD95"/>
  <c i="2" r="BH125"/>
  <c r="F34"/>
  <c i="1" r="BC95"/>
  <c i="2" r="BG125"/>
  <c r="F33"/>
  <c i="1" r="BB95"/>
  <c i="2" r="BF125"/>
  <c r="J32"/>
  <c i="1" r="AW95"/>
  <c i="2" r="F32"/>
  <c i="1" r="BA95"/>
  <c i="2" r="T125"/>
  <c r="T124"/>
  <c r="T123"/>
  <c r="T122"/>
  <c r="R125"/>
  <c r="R124"/>
  <c r="R123"/>
  <c r="R122"/>
  <c r="P125"/>
  <c r="P124"/>
  <c r="P123"/>
  <c r="P122"/>
  <c i="1" r="AU95"/>
  <c i="2" r="BK125"/>
  <c r="BK124"/>
  <c r="J124"/>
  <c r="BK123"/>
  <c r="J123"/>
  <c r="BK122"/>
  <c r="J122"/>
  <c r="J94"/>
  <c r="J28"/>
  <c i="1" r="AG95"/>
  <c i="2" r="J125"/>
  <c r="BE125"/>
  <c r="J31"/>
  <c i="1" r="AV95"/>
  <c i="2" r="F31"/>
  <c i="1" r="AZ95"/>
  <c i="2" r="J96"/>
  <c r="J95"/>
  <c r="F118"/>
  <c r="F116"/>
  <c r="E114"/>
  <c r="F89"/>
  <c r="F87"/>
  <c r="E85"/>
  <c r="J37"/>
  <c r="J22"/>
  <c r="E22"/>
  <c r="J119"/>
  <c r="J90"/>
  <c r="J21"/>
  <c r="J19"/>
  <c r="E19"/>
  <c r="J118"/>
  <c r="J89"/>
  <c r="J18"/>
  <c r="J16"/>
  <c r="E16"/>
  <c r="F119"/>
  <c r="F90"/>
  <c r="J15"/>
  <c r="J10"/>
  <c r="J116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<sst xmlns="http://schemas.openxmlformats.org/spreadsheetml/2006/main">
  <si>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</si>
  <si>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</si>
  <si>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</si>
  <si>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</si>
  <si>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</si>
  <si>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{25d90b71-177d-4287-9868-3d7019c75c60}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</si>
  <si>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</si>
  <si>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</si>
  <si>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</si>
  <si>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</si>
  <si>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</si>
  <si>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</si>
  <si>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</si>
  <si>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</si>
  <si>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223460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</si>
  <si>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</si>
  <si>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</si>
  <si>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Horní Bečva, opr. spáry u vlnolamu + opr. šachet vrtů na koruně hráze</t>
  </si>
  <si>
    <t>KSO:</t>
  </si>
  <si>
    <t>CC-CZ:</t>
  </si>
  <si>
    <t>Místo:</t>
  </si>
  <si>
    <t>Horní Bečva</t>
  </si>
  <si>
    <t>Datum:</t>
  </si>
  <si>
    <t>6. 5. 2020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</si>
  <si>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</si>
  <si>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</si>
  <si>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</si>
  <si>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</si>
  <si>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</si>
  <si>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</si>
  <si>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</si>
  <si>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</si>
  <si>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</si>
  <si>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</si>
  <si>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</si>
  <si>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</si>
  <si>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</si>
  <si>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</si>
  <si>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</si>
  <si>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</si>
  <si>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</si>
  <si>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</si>
  <si>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</si>
  <si>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</si>
  <si>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</si>
  <si>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</si>
  <si>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</si>
  <si>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</si>
  <si>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</si>
  <si>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</si>
  <si>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</si>
  <si>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</si>
  <si>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</si>
  <si>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</si>
  <si>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</si>
  <si>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</si>
  <si>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</si>
  <si>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</si>
  <si>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</si>
  <si>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</si>
  <si>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</si>
  <si>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</si>
  <si>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</si>
  <si>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</si>
  <si>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</si>
  <si>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</si>
  <si>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</si>
  <si>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</si>
  <si>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</si>
  <si>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</si>
  <si>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</si>
  <si>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</si>
  <si>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</si>
  <si>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</si>
  <si>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</si>
  <si>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</si>
  <si>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</si>
  <si>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</si>
  <si>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</si>
  <si>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</si>
  <si>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</si>
  <si>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</si>
  <si>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</si>
  <si>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</si>
  <si>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</si>
  <si>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</si>
  <si>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</si>
  <si>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</si>
  <si>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</si>
  <si>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</si>
  <si>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</si>
  <si>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</si>
  <si>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</si>
  <si>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</si>
  <si>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</si>
  <si>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</si>
  <si>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</si>
  <si>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</si>
  <si>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</si>
  <si>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</si>
  <si>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</si>
  <si>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</si>
  <si>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</si>
  <si>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</si>
  <si>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</si>
  <si>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</si>
  <si>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</si>
  <si>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</si>
  <si>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</si>
  <si>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</si>
  <si>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</si>
  <si>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</si>
  <si>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</si>
  <si>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</si>
  <si>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</si>
  <si>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</si>
  <si>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</si>
  <si>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</si>
  <si>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</si>
  <si>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</si>
  <si>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</si>
  <si>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m2</t>
  </si>
  <si>
    <t>CS ÚRS 2019 01</t>
  </si>
  <si>
    <t>4</t>
  </si>
  <si>
    <t>-1487346383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</si>
  <si>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</si>
  <si>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</si>
  <si>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2033149196</t>
  </si>
  <si>
    <t>VV</t>
  </si>
  <si>
    <t>260*0,8</t>
  </si>
  <si>
    <t>3</t>
  </si>
  <si>
    <t>120951123</t>
  </si>
  <si>
    <t>Bourání konstrukcí v odkopávkách a prokopávkách s přemístěním suti na hromady na vzdálenost do 20 m nebo s naložením na dopravní prostředek strojně z betonu železového nebo předpjatého</t>
  </si>
  <si>
    <t>m3</t>
  </si>
  <si>
    <t>-48621634</t>
  </si>
  <si>
    <t>141720017</t>
  </si>
  <si>
    <t xml:space="preserve">Neřízený zemní protlak  v hornině tř. 3 a 4 vnějšího průměru protlaku přes 125 do 160 mm</t>
  </si>
  <si>
    <t>m</t>
  </si>
  <si>
    <t>965923642</t>
  </si>
  <si>
    <t>5</t>
  </si>
  <si>
    <t>M</t>
  </si>
  <si>
    <t>28610010</t>
  </si>
  <si>
    <t>trubka pro vrtané studny PVC D 160x3,6x4000mm</t>
  </si>
  <si>
    <t>8</t>
  </si>
  <si>
    <t>-768173222</t>
  </si>
  <si>
    <t>Zakládání</t>
  </si>
  <si>
    <t>6</t>
  </si>
  <si>
    <t>213211111</t>
  </si>
  <si>
    <t xml:space="preserve">Spojovací vrstva na základové spáře  z cementového mléka</t>
  </si>
  <si>
    <t>-1470150091</t>
  </si>
  <si>
    <t>P</t>
  </si>
  <si>
    <t>Poznámka k položce:_x000d_
prolití svislé spáry ze ŠD u vlnolamu</t>
  </si>
  <si>
    <t>260*0,2</t>
  </si>
  <si>
    <t>7</t>
  </si>
  <si>
    <t>279362021</t>
  </si>
  <si>
    <t xml:space="preserve">Výztuž základových zdí nosných  svislých nebo odkloněných od svislice, rovinných nebo oblých, deskových nebo žebrových, včetně výztuže jejich žeber ze svařovaných sítí z drátů typu KARI</t>
  </si>
  <si>
    <t>t</t>
  </si>
  <si>
    <t>-913306555</t>
  </si>
  <si>
    <t>Svislé a kompletní konstrukce</t>
  </si>
  <si>
    <t>380326121</t>
  </si>
  <si>
    <t xml:space="preserve">Kompletní konstrukce čistíren odpadních vod, nádrží, vodojemů, kanálů z betonu železového  bez výztuže a bednění se zvýšenými nároky na prostředí tř. C 25/30, tl. přes 80 do 150 mm</t>
  </si>
  <si>
    <t>776588614</t>
  </si>
  <si>
    <t>9</t>
  </si>
  <si>
    <t>380356241</t>
  </si>
  <si>
    <t xml:space="preserve">Bednění kompletních konstrukcí čistíren odpadních vod, nádrží, vodojemů, kanálů  konstrukcí neomítaných z betonu prostého nebo železového ploch zaoblených zřízení</t>
  </si>
  <si>
    <t>-852953260</t>
  </si>
  <si>
    <t>10</t>
  </si>
  <si>
    <t>380356242</t>
  </si>
  <si>
    <t xml:space="preserve">Bednění kompletních konstrukcí čistíren odpadních vod, nádrží, vodojemů, kanálů  konstrukcí neomítaných z betonu prostého nebo železového ploch zaoblených odstranění</t>
  </si>
  <si>
    <t>25081875</t>
  </si>
  <si>
    <t>Komunikace pozemní</t>
  </si>
  <si>
    <t>11</t>
  </si>
  <si>
    <t>564811112</t>
  </si>
  <si>
    <t xml:space="preserve">Podklad ze štěrkodrti ŠD  s rozprostřením a zhutněním, po zhutnění tl. 60 mm</t>
  </si>
  <si>
    <t>-1466500576</t>
  </si>
  <si>
    <t>(0+0,06)/2*0,8*260</t>
  </si>
  <si>
    <t>12</t>
  </si>
  <si>
    <t>565145111</t>
  </si>
  <si>
    <t xml:space="preserve">Asfaltový beton vrstva podkladní ACP 16 (obalované kamenivo střednězrnné - OKS)  s rozprostřením a zhutněním v pruhu šířky do 3 m, po zhutnění tl. 60 mm</t>
  </si>
  <si>
    <t>1406748814</t>
  </si>
  <si>
    <t>13</t>
  </si>
  <si>
    <t>573111113</t>
  </si>
  <si>
    <t>Postřik infiltrační PI z asfaltu silničního s posypem kamenivem, v množství 1,50 kg/m2</t>
  </si>
  <si>
    <t>1321231293</t>
  </si>
  <si>
    <t>14</t>
  </si>
  <si>
    <t>573211109</t>
  </si>
  <si>
    <t>Postřik spojovací PS bez posypu kamenivem z asfaltu silničního, v množství 0,50 kg/m2</t>
  </si>
  <si>
    <t>-1350765878</t>
  </si>
  <si>
    <t>577133111</t>
  </si>
  <si>
    <t xml:space="preserve">Asfaltový beton vrstva obrusná ACO 8 (ABJ)  s rozprostřením a se zhutněním z nemodifikovaného asfaltu v pruhu šířky do 3 m, po zhutnění tl. 40 mm</t>
  </si>
  <si>
    <t>-2099808465</t>
  </si>
  <si>
    <t>Trubní vedení</t>
  </si>
  <si>
    <t>16</t>
  </si>
  <si>
    <t>553402951R</t>
  </si>
  <si>
    <t>Poklop ocelový s rámem a těsněním, pachotěsný, uzamykatelný</t>
  </si>
  <si>
    <t>ks</t>
  </si>
  <si>
    <t>1824940703</t>
  </si>
  <si>
    <t>17</t>
  </si>
  <si>
    <t>899101113R</t>
  </si>
  <si>
    <t>Osazení poklopů litinových a ocelových bez rámů hmotnosti jednotlivě do 50 kg</t>
  </si>
  <si>
    <t>kus</t>
  </si>
  <si>
    <t>-1804830434</t>
  </si>
  <si>
    <t>Ostatní konstrukce a práce, bourání</t>
  </si>
  <si>
    <t>18</t>
  </si>
  <si>
    <t>919124121</t>
  </si>
  <si>
    <t xml:space="preserve">Dilatační spáry vkládané v cementobetonovém krytu  s odstraněním vložek, s vyčištěním a vyplněním spár asfaltovou zálivkou</t>
  </si>
  <si>
    <t>1341558407</t>
  </si>
  <si>
    <t>19</t>
  </si>
  <si>
    <t>919735111</t>
  </si>
  <si>
    <t xml:space="preserve">Řezání stávajícího živičného krytu nebo podkladu  hloubky do 50 mm</t>
  </si>
  <si>
    <t>2123213341</t>
  </si>
  <si>
    <t>oprava spáry u vlnolamu</t>
  </si>
  <si>
    <t>262</t>
  </si>
  <si>
    <t>oprava šachet</t>
  </si>
  <si>
    <t>4,8</t>
  </si>
  <si>
    <t>Součet</t>
  </si>
  <si>
    <t>997</t>
  </si>
  <si>
    <t>Přesun sutě</t>
  </si>
  <si>
    <t>20</t>
  </si>
  <si>
    <t>997013802</t>
  </si>
  <si>
    <t>Poplatek za uložení stavebního odpadu na skládce (skládkovné) z armovaného betonu zatříděného do Katalogu odpadů pod kódem 170 101</t>
  </si>
  <si>
    <t>-503482904</t>
  </si>
  <si>
    <t>997221845</t>
  </si>
  <si>
    <t>Poplatek za uložení stavebního odpadu na skládce (skládkovné) asfaltového bez obsahu dehtu zatříděného do Katalogu odpadů pod kódem 170 302</t>
  </si>
  <si>
    <t>-1525501281</t>
  </si>
  <si>
    <t>22</t>
  </si>
  <si>
    <t>997321511</t>
  </si>
  <si>
    <t xml:space="preserve">Vodorovná doprava suti a vybouraných hmot  bez naložení, s vyložením a hrubým urovnáním po suchu, na vzdálenost do 1 km</t>
  </si>
  <si>
    <t>CS ÚRS 2018 01</t>
  </si>
  <si>
    <t>-1776270889</t>
  </si>
  <si>
    <t>71,24+0,98</t>
  </si>
  <si>
    <t>23</t>
  </si>
  <si>
    <t>997321519</t>
  </si>
  <si>
    <t xml:space="preserve">Vodorovná doprava suti a vybouraných hmot  bez naložení, s vyložením a hrubým urovnáním po suchu, na vzdálenost Příplatek k cenám za každý další i započatý 1 km přes 1 km</t>
  </si>
  <si>
    <t>21593821</t>
  </si>
  <si>
    <t>Poznámka k položce:_x000d_
uvažována skládka TKO Třebovice</t>
  </si>
  <si>
    <t>27*72,22</t>
  </si>
  <si>
    <t>24</t>
  </si>
  <si>
    <t>997321611</t>
  </si>
  <si>
    <t xml:space="preserve">Vodorovná doprava suti a vybouraných hmot  bez naložení, s vyložením a hrubým urovnáním nakládání nebo překládání na dopravní prostředek při vodorovné dopravě suti a vybouraných hmot</t>
  </si>
  <si>
    <t>1023687169</t>
  </si>
  <si>
    <t>998</t>
  </si>
  <si>
    <t>Přesun hmot</t>
  </si>
  <si>
    <t>25</t>
  </si>
  <si>
    <t>998321011</t>
  </si>
  <si>
    <t xml:space="preserve">Přesun hmot pro objekty hráze přehradní zemní a kamenité  dopravní vzdálenost do 500 m</t>
  </si>
  <si>
    <t>1976603151</t>
  </si>
  <si>
    <t>OST</t>
  </si>
  <si>
    <t>Ostatní</t>
  </si>
  <si>
    <t>26</t>
  </si>
  <si>
    <t>R1</t>
  </si>
  <si>
    <t>Zařízení staveniště</t>
  </si>
  <si>
    <t>soubor</t>
  </si>
  <si>
    <t>512</t>
  </si>
  <si>
    <t>1328773629</t>
  </si>
  <si>
    <t>Poznámka k položce:_x000d_
veškeré náklady spojené s vybudováním, provozem a odstraněním zařízení staveniště</t>
  </si>
  <si>
    <t>27</t>
  </si>
  <si>
    <t>R2</t>
  </si>
  <si>
    <t>Vytyčení všech podzemních inženýrských sítí na staveništi + ověření průběhu souběžného vodovodu v ř. km 0,799 - 0,815 min. 2 kopanými sondami</t>
  </si>
  <si>
    <t>412715618</t>
  </si>
  <si>
    <t>28</t>
  </si>
  <si>
    <t>R3</t>
  </si>
  <si>
    <t>Uvedení dotčených ploch a komunikací do původního stavu - urovnání, osetí, oprava výtluků apod.</t>
  </si>
  <si>
    <t>1480941716</t>
  </si>
  <si>
    <t>29</t>
  </si>
  <si>
    <t>R8</t>
  </si>
  <si>
    <t>Odvoz a likvidace veškerých odpadů vzniklých v rámci stavby v souladu se zákonem č. 185/2001. Sb., o odpadech vč. poplatků</t>
  </si>
  <si>
    <t>883955895</t>
  </si>
  <si>
    <t>Poznámka k položce:_x000d_
vč. odřezu z pařezů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</si>
</sst>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41</v>
      </c>
      <c r="E29" s="45"/>
      <c r="F29" s="31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52</v>
      </c>
      <c r="AI60" s="40"/>
      <c r="AJ60" s="40"/>
      <c r="AK60" s="40"/>
      <c r="AL60" s="40"/>
      <c r="AM60" s="59" t="s">
        <v>53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55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52</v>
      </c>
      <c r="AI75" s="40"/>
      <c r="AJ75" s="40"/>
      <c r="AK75" s="40"/>
      <c r="AL75" s="40"/>
      <c r="AM75" s="59" t="s">
        <v>53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223460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VD Horní Bečva, opr. spáry u vlnolamu + opr. šachet vrtů na koruně hráze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Horní Bečva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6. 5. 2020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32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57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30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35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58</v>
      </c>
      <c r="D92" s="88"/>
      <c r="E92" s="88"/>
      <c r="F92" s="88"/>
      <c r="G92" s="88"/>
      <c r="H92" s="89"/>
      <c r="I92" s="90" t="s">
        <v>59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60</v>
      </c>
      <c r="AH92" s="88"/>
      <c r="AI92" s="88"/>
      <c r="AJ92" s="88"/>
      <c r="AK92" s="88"/>
      <c r="AL92" s="88"/>
      <c r="AM92" s="88"/>
      <c r="AN92" s="90" t="s">
        <v>61</v>
      </c>
      <c r="AO92" s="88"/>
      <c r="AP92" s="92"/>
      <c r="AQ92" s="93" t="s">
        <v>62</v>
      </c>
      <c r="AR92" s="42"/>
      <c r="AS92" s="94" t="s">
        <v>63</v>
      </c>
      <c r="AT92" s="95" t="s">
        <v>64</v>
      </c>
      <c r="AU92" s="95" t="s">
        <v>65</v>
      </c>
      <c r="AV92" s="95" t="s">
        <v>66</v>
      </c>
      <c r="AW92" s="95" t="s">
        <v>67</v>
      </c>
      <c r="AX92" s="95" t="s">
        <v>68</v>
      </c>
      <c r="AY92" s="95" t="s">
        <v>69</v>
      </c>
      <c r="AZ92" s="95" t="s">
        <v>70</v>
      </c>
      <c r="BA92" s="95" t="s">
        <v>71</v>
      </c>
      <c r="BB92" s="95" t="s">
        <v>72</v>
      </c>
      <c r="BC92" s="95" t="s">
        <v>73</v>
      </c>
      <c r="BD92" s="96" t="s">
        <v>74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75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S94" s="111" t="s">
        <v>76</v>
      </c>
      <c r="BT94" s="111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27" customHeight="1">
      <c r="A95" s="112" t="s">
        <v>80</v>
      </c>
      <c r="B95" s="113"/>
      <c r="C95" s="114"/>
      <c r="D95" s="115" t="s">
        <v>14</v>
      </c>
      <c r="E95" s="115"/>
      <c r="F95" s="115"/>
      <c r="G95" s="115"/>
      <c r="H95" s="115"/>
      <c r="I95" s="116"/>
      <c r="J95" s="115" t="s">
        <v>17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'223460 - VD Horní Bečva, ...'!J28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81</v>
      </c>
      <c r="AR95" s="119"/>
      <c r="AS95" s="120">
        <v>0</v>
      </c>
      <c r="AT95" s="121">
        <f>ROUND(SUM(AV95:AW95),2)</f>
        <v>0</v>
      </c>
      <c r="AU95" s="122">
        <f>'223460 - VD Horní Bečva, ...'!P122</f>
        <v>0</v>
      </c>
      <c r="AV95" s="121">
        <f>'223460 - VD Horní Bečva, ...'!J31</f>
        <v>0</v>
      </c>
      <c r="AW95" s="121">
        <f>'223460 - VD Horní Bečva, ...'!J32</f>
        <v>0</v>
      </c>
      <c r="AX95" s="121">
        <f>'223460 - VD Horní Bečva, ...'!J33</f>
        <v>0</v>
      </c>
      <c r="AY95" s="121">
        <f>'223460 - VD Horní Bečva, ...'!J34</f>
        <v>0</v>
      </c>
      <c r="AZ95" s="121">
        <f>'223460 - VD Horní Bečva, ...'!F31</f>
        <v>0</v>
      </c>
      <c r="BA95" s="121">
        <f>'223460 - VD Horní Bečva, ...'!F32</f>
        <v>0</v>
      </c>
      <c r="BB95" s="121">
        <f>'223460 - VD Horní Bečva, ...'!F33</f>
        <v>0</v>
      </c>
      <c r="BC95" s="121">
        <f>'223460 - VD Horní Bečva, ...'!F34</f>
        <v>0</v>
      </c>
      <c r="BD95" s="123">
        <f>'223460 - VD Horní Bečva, ...'!F35</f>
        <v>0</v>
      </c>
      <c r="BT95" s="124" t="s">
        <v>82</v>
      </c>
      <c r="BU95" s="124" t="s">
        <v>83</v>
      </c>
      <c r="BV95" s="124" t="s">
        <v>78</v>
      </c>
      <c r="BW95" s="124" t="s">
        <v>5</v>
      </c>
      <c r="BX95" s="124" t="s">
        <v>79</v>
      </c>
      <c r="CL95" s="124" t="s">
        <v>1</v>
      </c>
    </row>
    <row r="96" s="1" customFormat="1" ht="30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</row>
    <row r="97" s="1" customFormat="1" ht="6.96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42"/>
    </row>
  </sheetData>
  <sheetProtection sheet="1" formatColumns="0" formatRows="0" objects="1" scenarios="1" spinCount="100000" saltValue="/pbsIe/uglywYKjLA/1Fro2oaq3Jtkrlg1+R7f6NIKvOUzuP6/gK7nWONilA1ZNBxIjxliSDwUQFUQ0FJM2wdg==" hashValue="JqdO/T8CVXROC0DACo4Cd9Kpjj8Hd13NHJS3pC7rhv9EMWHeat3gvKyPdNmNc1A3oWEbyOnzd0rKBdawGN1Md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23460 - VD Horní Bečva,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5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5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9"/>
      <c r="AT3" s="16" t="s">
        <v>84</v>
      </c>
    </row>
    <row r="4" ht="24.96" customHeight="1">
      <c r="B4" s="19"/>
      <c r="D4" s="129" t="s">
        <v>85</v>
      </c>
      <c r="L4" s="19"/>
      <c r="M4" s="130" t="s">
        <v>10</v>
      </c>
      <c r="AT4" s="16" t="s">
        <v>4</v>
      </c>
    </row>
    <row r="5" ht="6.96" customHeight="1">
      <c r="B5" s="19"/>
      <c r="L5" s="19"/>
    </row>
    <row r="6" s="1" customFormat="1" ht="12" customHeight="1">
      <c r="B6" s="42"/>
      <c r="D6" s="131" t="s">
        <v>16</v>
      </c>
      <c r="I6" s="132"/>
      <c r="L6" s="42"/>
    </row>
    <row r="7" s="1" customFormat="1" ht="36.96" customHeight="1">
      <c r="B7" s="42"/>
      <c r="E7" s="133" t="s">
        <v>17</v>
      </c>
      <c r="F7" s="1"/>
      <c r="G7" s="1"/>
      <c r="H7" s="1"/>
      <c r="I7" s="132"/>
      <c r="L7" s="42"/>
    </row>
    <row r="8" s="1" customFormat="1">
      <c r="B8" s="42"/>
      <c r="I8" s="132"/>
      <c r="L8" s="42"/>
    </row>
    <row r="9" s="1" customFormat="1" ht="12" customHeight="1">
      <c r="B9" s="42"/>
      <c r="D9" s="131" t="s">
        <v>18</v>
      </c>
      <c r="F9" s="134" t="s">
        <v>1</v>
      </c>
      <c r="I9" s="135" t="s">
        <v>19</v>
      </c>
      <c r="J9" s="134" t="s">
        <v>1</v>
      </c>
      <c r="L9" s="42"/>
    </row>
    <row r="10" s="1" customFormat="1" ht="12" customHeight="1">
      <c r="B10" s="42"/>
      <c r="D10" s="131" t="s">
        <v>20</v>
      </c>
      <c r="F10" s="134" t="s">
        <v>21</v>
      </c>
      <c r="I10" s="135" t="s">
        <v>22</v>
      </c>
      <c r="J10" s="136" t="str">
        <f>'Rekapitulace stavby'!AN8</f>
        <v>6. 5. 2020</v>
      </c>
      <c r="L10" s="42"/>
    </row>
    <row r="11" s="1" customFormat="1" ht="10.8" customHeight="1">
      <c r="B11" s="42"/>
      <c r="I11" s="132"/>
      <c r="L11" s="42"/>
    </row>
    <row r="12" s="1" customFormat="1" ht="12" customHeight="1">
      <c r="B12" s="42"/>
      <c r="D12" s="131" t="s">
        <v>24</v>
      </c>
      <c r="I12" s="135" t="s">
        <v>25</v>
      </c>
      <c r="J12" s="134" t="s">
        <v>26</v>
      </c>
      <c r="L12" s="42"/>
    </row>
    <row r="13" s="1" customFormat="1" ht="18" customHeight="1">
      <c r="B13" s="42"/>
      <c r="E13" s="134" t="s">
        <v>27</v>
      </c>
      <c r="I13" s="135" t="s">
        <v>28</v>
      </c>
      <c r="J13" s="134" t="s">
        <v>29</v>
      </c>
      <c r="L13" s="42"/>
    </row>
    <row r="14" s="1" customFormat="1" ht="6.96" customHeight="1">
      <c r="B14" s="42"/>
      <c r="I14" s="132"/>
      <c r="L14" s="42"/>
    </row>
    <row r="15" s="1" customFormat="1" ht="12" customHeight="1">
      <c r="B15" s="42"/>
      <c r="D15" s="131" t="s">
        <v>30</v>
      </c>
      <c r="I15" s="135" t="s">
        <v>25</v>
      </c>
      <c r="J15" s="32" t="str">
        <f>'Rekapitulace stavby'!AN13</f>
        <v>Vyplň údaj</v>
      </c>
      <c r="L15" s="42"/>
    </row>
    <row r="16" s="1" customFormat="1" ht="18" customHeight="1">
      <c r="B16" s="42"/>
      <c r="E16" s="32" t="str">
        <f>'Rekapitulace stavby'!E14</f>
        <v>Vyplň údaj</v>
      </c>
      <c r="F16" s="134"/>
      <c r="G16" s="134"/>
      <c r="H16" s="134"/>
      <c r="I16" s="135" t="s">
        <v>28</v>
      </c>
      <c r="J16" s="32" t="str">
        <f>'Rekapitulace stavby'!AN14</f>
        <v>Vyplň údaj</v>
      </c>
      <c r="L16" s="42"/>
    </row>
    <row r="17" s="1" customFormat="1" ht="6.96" customHeight="1">
      <c r="B17" s="42"/>
      <c r="I17" s="132"/>
      <c r="L17" s="42"/>
    </row>
    <row r="18" s="1" customFormat="1" ht="12" customHeight="1">
      <c r="B18" s="42"/>
      <c r="D18" s="131" t="s">
        <v>32</v>
      </c>
      <c r="I18" s="135" t="s">
        <v>25</v>
      </c>
      <c r="J18" s="134" t="str">
        <f>IF('Rekapitulace stavby'!AN16="","",'Rekapitulace stavby'!AN16)</f>
        <v/>
      </c>
      <c r="L18" s="42"/>
    </row>
    <row r="19" s="1" customFormat="1" ht="18" customHeight="1">
      <c r="B19" s="42"/>
      <c r="E19" s="134" t="str">
        <f>IF('Rekapitulace stavby'!E17="","",'Rekapitulace stavby'!E17)</f>
        <v xml:space="preserve"> </v>
      </c>
      <c r="I19" s="135" t="s">
        <v>28</v>
      </c>
      <c r="J19" s="134" t="str">
        <f>IF('Rekapitulace stavby'!AN17="","",'Rekapitulace stavby'!AN17)</f>
        <v/>
      </c>
      <c r="L19" s="42"/>
    </row>
    <row r="20" s="1" customFormat="1" ht="6.96" customHeight="1">
      <c r="B20" s="42"/>
      <c r="I20" s="132"/>
      <c r="L20" s="42"/>
    </row>
    <row r="21" s="1" customFormat="1" ht="12" customHeight="1">
      <c r="B21" s="42"/>
      <c r="D21" s="131" t="s">
        <v>35</v>
      </c>
      <c r="I21" s="135" t="s">
        <v>25</v>
      </c>
      <c r="J21" s="134" t="str">
        <f>IF('Rekapitulace stavby'!AN19="","",'Rekapitulace stavby'!AN19)</f>
        <v/>
      </c>
      <c r="L21" s="42"/>
    </row>
    <row r="22" s="1" customFormat="1" ht="18" customHeight="1">
      <c r="B22" s="42"/>
      <c r="E22" s="134" t="str">
        <f>IF('Rekapitulace stavby'!E20="","",'Rekapitulace stavby'!E20)</f>
        <v xml:space="preserve"> </v>
      </c>
      <c r="I22" s="135" t="s">
        <v>28</v>
      </c>
      <c r="J22" s="134" t="str">
        <f>IF('Rekapitulace stavby'!AN20="","",'Rekapitulace stavby'!AN20)</f>
        <v/>
      </c>
      <c r="L22" s="42"/>
    </row>
    <row r="23" s="1" customFormat="1" ht="6.96" customHeight="1">
      <c r="B23" s="42"/>
      <c r="I23" s="132"/>
      <c r="L23" s="42"/>
    </row>
    <row r="24" s="1" customFormat="1" ht="12" customHeight="1">
      <c r="B24" s="42"/>
      <c r="D24" s="131" t="s">
        <v>36</v>
      </c>
      <c r="I24" s="132"/>
      <c r="L24" s="42"/>
    </row>
    <row r="25" s="7" customFormat="1" ht="16.5" customHeight="1">
      <c r="B25" s="137"/>
      <c r="E25" s="138" t="s">
        <v>1</v>
      </c>
      <c r="F25" s="138"/>
      <c r="G25" s="138"/>
      <c r="H25" s="138"/>
      <c r="I25" s="139"/>
      <c r="L25" s="137"/>
    </row>
    <row r="26" s="1" customFormat="1" ht="6.96" customHeight="1">
      <c r="B26" s="42"/>
      <c r="I26" s="132"/>
      <c r="L26" s="42"/>
    </row>
    <row r="27" s="1" customFormat="1" ht="6.96" customHeight="1">
      <c r="B27" s="42"/>
      <c r="D27" s="77"/>
      <c r="E27" s="77"/>
      <c r="F27" s="77"/>
      <c r="G27" s="77"/>
      <c r="H27" s="77"/>
      <c r="I27" s="140"/>
      <c r="J27" s="77"/>
      <c r="K27" s="77"/>
      <c r="L27" s="42"/>
    </row>
    <row r="28" s="1" customFormat="1" ht="25.44" customHeight="1">
      <c r="B28" s="42"/>
      <c r="D28" s="141" t="s">
        <v>37</v>
      </c>
      <c r="I28" s="132"/>
      <c r="J28" s="142">
        <f>ROUND(J122, 2)</f>
        <v>0</v>
      </c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0"/>
      <c r="J29" s="77"/>
      <c r="K29" s="77"/>
      <c r="L29" s="42"/>
    </row>
    <row r="30" s="1" customFormat="1" ht="14.4" customHeight="1">
      <c r="B30" s="42"/>
      <c r="F30" s="143" t="s">
        <v>39</v>
      </c>
      <c r="I30" s="144" t="s">
        <v>38</v>
      </c>
      <c r="J30" s="143" t="s">
        <v>40</v>
      </c>
      <c r="L30" s="42"/>
    </row>
    <row r="31" s="1" customFormat="1" ht="14.4" customHeight="1">
      <c r="B31" s="42"/>
      <c r="D31" s="145" t="s">
        <v>41</v>
      </c>
      <c r="E31" s="131" t="s">
        <v>42</v>
      </c>
      <c r="F31" s="146">
        <f>ROUND((SUM(BE122:BE177)),  2)</f>
        <v>0</v>
      </c>
      <c r="I31" s="147">
        <v>0.20999999999999999</v>
      </c>
      <c r="J31" s="146">
        <f>ROUND(((SUM(BE122:BE177))*I31),  2)</f>
        <v>0</v>
      </c>
      <c r="L31" s="42"/>
    </row>
    <row r="32" s="1" customFormat="1" ht="14.4" customHeight="1">
      <c r="B32" s="42"/>
      <c r="E32" s="131" t="s">
        <v>43</v>
      </c>
      <c r="F32" s="146">
        <f>ROUND((SUM(BF122:BF177)),  2)</f>
        <v>0</v>
      </c>
      <c r="I32" s="147">
        <v>0.14999999999999999</v>
      </c>
      <c r="J32" s="146">
        <f>ROUND(((SUM(BF122:BF177))*I32),  2)</f>
        <v>0</v>
      </c>
      <c r="L32" s="42"/>
    </row>
    <row r="33" hidden="1" s="1" customFormat="1" ht="14.4" customHeight="1">
      <c r="B33" s="42"/>
      <c r="E33" s="131" t="s">
        <v>44</v>
      </c>
      <c r="F33" s="146">
        <f>ROUND((SUM(BG122:BG177)),  2)</f>
        <v>0</v>
      </c>
      <c r="I33" s="147">
        <v>0.20999999999999999</v>
      </c>
      <c r="J33" s="146">
        <f>0</f>
        <v>0</v>
      </c>
      <c r="L33" s="42"/>
    </row>
    <row r="34" hidden="1" s="1" customFormat="1" ht="14.4" customHeight="1">
      <c r="B34" s="42"/>
      <c r="E34" s="131" t="s">
        <v>45</v>
      </c>
      <c r="F34" s="146">
        <f>ROUND((SUM(BH122:BH177)),  2)</f>
        <v>0</v>
      </c>
      <c r="I34" s="147">
        <v>0.14999999999999999</v>
      </c>
      <c r="J34" s="146">
        <f>0</f>
        <v>0</v>
      </c>
      <c r="L34" s="42"/>
    </row>
    <row r="35" hidden="1" s="1" customFormat="1" ht="14.4" customHeight="1">
      <c r="B35" s="42"/>
      <c r="E35" s="131" t="s">
        <v>46</v>
      </c>
      <c r="F35" s="146">
        <f>ROUND((SUM(BI122:BI177)),  2)</f>
        <v>0</v>
      </c>
      <c r="I35" s="147">
        <v>0</v>
      </c>
      <c r="J35" s="146">
        <f>0</f>
        <v>0</v>
      </c>
      <c r="L35" s="42"/>
    </row>
    <row r="36" s="1" customFormat="1" ht="6.96" customHeight="1">
      <c r="B36" s="42"/>
      <c r="I36" s="132"/>
      <c r="L36" s="42"/>
    </row>
    <row r="37" s="1" customFormat="1" ht="25.44" customHeight="1">
      <c r="B37" s="42"/>
      <c r="C37" s="148"/>
      <c r="D37" s="149" t="s">
        <v>47</v>
      </c>
      <c r="E37" s="150"/>
      <c r="F37" s="150"/>
      <c r="G37" s="151" t="s">
        <v>48</v>
      </c>
      <c r="H37" s="152" t="s">
        <v>49</v>
      </c>
      <c r="I37" s="153"/>
      <c r="J37" s="154">
        <f>SUM(J28:J35)</f>
        <v>0</v>
      </c>
      <c r="K37" s="155"/>
      <c r="L37" s="42"/>
    </row>
    <row r="38" s="1" customFormat="1" ht="14.4" customHeight="1">
      <c r="B38" s="42"/>
      <c r="I38" s="132"/>
      <c r="L38" s="42"/>
    </row>
    <row r="39" ht="14.4" customHeight="1">
      <c r="B39" s="19"/>
      <c r="L39" s="19"/>
    </row>
    <row r="40" ht="14.4" customHeight="1">
      <c r="B40" s="19"/>
      <c r="L40" s="19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56" t="s">
        <v>50</v>
      </c>
      <c r="E50" s="157"/>
      <c r="F50" s="157"/>
      <c r="G50" s="156" t="s">
        <v>51</v>
      </c>
      <c r="H50" s="157"/>
      <c r="I50" s="158"/>
      <c r="J50" s="157"/>
      <c r="K50" s="157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59" t="s">
        <v>52</v>
      </c>
      <c r="E61" s="160"/>
      <c r="F61" s="161" t="s">
        <v>53</v>
      </c>
      <c r="G61" s="159" t="s">
        <v>52</v>
      </c>
      <c r="H61" s="160"/>
      <c r="I61" s="162"/>
      <c r="J61" s="163" t="s">
        <v>53</v>
      </c>
      <c r="K61" s="160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56" t="s">
        <v>54</v>
      </c>
      <c r="E65" s="157"/>
      <c r="F65" s="157"/>
      <c r="G65" s="156" t="s">
        <v>55</v>
      </c>
      <c r="H65" s="157"/>
      <c r="I65" s="158"/>
      <c r="J65" s="157"/>
      <c r="K65" s="157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59" t="s">
        <v>52</v>
      </c>
      <c r="E76" s="160"/>
      <c r="F76" s="161" t="s">
        <v>53</v>
      </c>
      <c r="G76" s="159" t="s">
        <v>52</v>
      </c>
      <c r="H76" s="160"/>
      <c r="I76" s="162"/>
      <c r="J76" s="163" t="s">
        <v>53</v>
      </c>
      <c r="K76" s="160"/>
      <c r="L76" s="42"/>
    </row>
    <row r="77" s="1" customFormat="1" ht="14.4" customHeight="1">
      <c r="B77" s="164"/>
      <c r="C77" s="165"/>
      <c r="D77" s="165"/>
      <c r="E77" s="165"/>
      <c r="F77" s="165"/>
      <c r="G77" s="165"/>
      <c r="H77" s="165"/>
      <c r="I77" s="166"/>
      <c r="J77" s="165"/>
      <c r="K77" s="165"/>
      <c r="L77" s="42"/>
    </row>
    <row r="81" s="1" customFormat="1" ht="6.96" customHeight="1">
      <c r="B81" s="167"/>
      <c r="C81" s="168"/>
      <c r="D81" s="168"/>
      <c r="E81" s="168"/>
      <c r="F81" s="168"/>
      <c r="G81" s="168"/>
      <c r="H81" s="168"/>
      <c r="I81" s="169"/>
      <c r="J81" s="168"/>
      <c r="K81" s="168"/>
      <c r="L81" s="42"/>
    </row>
    <row r="82" s="1" customFormat="1" ht="24.96" customHeight="1">
      <c r="B82" s="37"/>
      <c r="C82" s="22" t="s">
        <v>86</v>
      </c>
      <c r="D82" s="38"/>
      <c r="E82" s="38"/>
      <c r="F82" s="38"/>
      <c r="G82" s="38"/>
      <c r="H82" s="38"/>
      <c r="I82" s="132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2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2"/>
      <c r="J84" s="38"/>
      <c r="K84" s="38"/>
      <c r="L84" s="42"/>
    </row>
    <row r="85" s="1" customFormat="1" ht="16.5" customHeight="1">
      <c r="B85" s="37"/>
      <c r="C85" s="38"/>
      <c r="D85" s="38"/>
      <c r="E85" s="70" t="str">
        <f>E7</f>
        <v>VD Horní Bečva, opr. spáry u vlnolamu + opr. šachet vrtů na koruně hráze</v>
      </c>
      <c r="F85" s="38"/>
      <c r="G85" s="38"/>
      <c r="H85" s="38"/>
      <c r="I85" s="132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32"/>
      <c r="J86" s="38"/>
      <c r="K86" s="38"/>
      <c r="L86" s="42"/>
    </row>
    <row r="87" s="1" customFormat="1" ht="12" customHeight="1">
      <c r="B87" s="37"/>
      <c r="C87" s="31" t="s">
        <v>20</v>
      </c>
      <c r="D87" s="38"/>
      <c r="E87" s="38"/>
      <c r="F87" s="26" t="str">
        <f>F10</f>
        <v>Horní Bečva</v>
      </c>
      <c r="G87" s="38"/>
      <c r="H87" s="38"/>
      <c r="I87" s="135" t="s">
        <v>22</v>
      </c>
      <c r="J87" s="73" t="str">
        <f>IF(J10="","",J10)</f>
        <v>6. 5. 2020</v>
      </c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2"/>
      <c r="J88" s="38"/>
      <c r="K88" s="38"/>
      <c r="L88" s="42"/>
    </row>
    <row r="89" s="1" customFormat="1" ht="15.15" customHeight="1">
      <c r="B89" s="37"/>
      <c r="C89" s="31" t="s">
        <v>24</v>
      </c>
      <c r="D89" s="38"/>
      <c r="E89" s="38"/>
      <c r="F89" s="26" t="str">
        <f>E13</f>
        <v>Povodí Moravy, s.p.</v>
      </c>
      <c r="G89" s="38"/>
      <c r="H89" s="38"/>
      <c r="I89" s="135" t="s">
        <v>32</v>
      </c>
      <c r="J89" s="35" t="str">
        <f>E19</f>
        <v xml:space="preserve"> </v>
      </c>
      <c r="K89" s="38"/>
      <c r="L89" s="42"/>
    </row>
    <row r="90" s="1" customFormat="1" ht="15.15" customHeight="1">
      <c r="B90" s="37"/>
      <c r="C90" s="31" t="s">
        <v>30</v>
      </c>
      <c r="D90" s="38"/>
      <c r="E90" s="38"/>
      <c r="F90" s="26" t="str">
        <f>IF(E16="","",E16)</f>
        <v>Vyplň údaj</v>
      </c>
      <c r="G90" s="38"/>
      <c r="H90" s="38"/>
      <c r="I90" s="135" t="s">
        <v>35</v>
      </c>
      <c r="J90" s="35" t="str">
        <f>E22</f>
        <v xml:space="preserve"> </v>
      </c>
      <c r="K90" s="38"/>
      <c r="L90" s="42"/>
    </row>
    <row r="91" s="1" customFormat="1" ht="10.32" customHeight="1">
      <c r="B91" s="37"/>
      <c r="C91" s="38"/>
      <c r="D91" s="38"/>
      <c r="E91" s="38"/>
      <c r="F91" s="38"/>
      <c r="G91" s="38"/>
      <c r="H91" s="38"/>
      <c r="I91" s="132"/>
      <c r="J91" s="38"/>
      <c r="K91" s="38"/>
      <c r="L91" s="42"/>
    </row>
    <row r="92" s="1" customFormat="1" ht="29.28" customHeight="1">
      <c r="B92" s="37"/>
      <c r="C92" s="170" t="s">
        <v>87</v>
      </c>
      <c r="D92" s="171"/>
      <c r="E92" s="171"/>
      <c r="F92" s="171"/>
      <c r="G92" s="171"/>
      <c r="H92" s="171"/>
      <c r="I92" s="172"/>
      <c r="J92" s="173" t="s">
        <v>88</v>
      </c>
      <c r="K92" s="171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2"/>
      <c r="J93" s="38"/>
      <c r="K93" s="38"/>
      <c r="L93" s="42"/>
    </row>
    <row r="94" s="1" customFormat="1" ht="22.8" customHeight="1">
      <c r="B94" s="37"/>
      <c r="C94" s="174" t="s">
        <v>89</v>
      </c>
      <c r="D94" s="38"/>
      <c r="E94" s="38"/>
      <c r="F94" s="38"/>
      <c r="G94" s="38"/>
      <c r="H94" s="38"/>
      <c r="I94" s="132"/>
      <c r="J94" s="104">
        <f>J122</f>
        <v>0</v>
      </c>
      <c r="K94" s="38"/>
      <c r="L94" s="42"/>
      <c r="AU94" s="16" t="s">
        <v>90</v>
      </c>
    </row>
    <row r="95" s="8" customFormat="1" ht="24.96" customHeight="1">
      <c r="B95" s="175"/>
      <c r="C95" s="176"/>
      <c r="D95" s="177" t="s">
        <v>91</v>
      </c>
      <c r="E95" s="178"/>
      <c r="F95" s="178"/>
      <c r="G95" s="178"/>
      <c r="H95" s="178"/>
      <c r="I95" s="179"/>
      <c r="J95" s="180">
        <f>J123</f>
        <v>0</v>
      </c>
      <c r="K95" s="176"/>
      <c r="L95" s="181"/>
    </row>
    <row r="96" s="9" customFormat="1" ht="19.92" customHeight="1">
      <c r="B96" s="182"/>
      <c r="C96" s="183"/>
      <c r="D96" s="184" t="s">
        <v>92</v>
      </c>
      <c r="E96" s="185"/>
      <c r="F96" s="185"/>
      <c r="G96" s="185"/>
      <c r="H96" s="185"/>
      <c r="I96" s="186"/>
      <c r="J96" s="187">
        <f>J124</f>
        <v>0</v>
      </c>
      <c r="K96" s="183"/>
      <c r="L96" s="188"/>
    </row>
    <row r="97" s="9" customFormat="1" ht="19.92" customHeight="1">
      <c r="B97" s="182"/>
      <c r="C97" s="183"/>
      <c r="D97" s="184" t="s">
        <v>93</v>
      </c>
      <c r="E97" s="185"/>
      <c r="F97" s="185"/>
      <c r="G97" s="185"/>
      <c r="H97" s="185"/>
      <c r="I97" s="186"/>
      <c r="J97" s="187">
        <f>J131</f>
        <v>0</v>
      </c>
      <c r="K97" s="183"/>
      <c r="L97" s="188"/>
    </row>
    <row r="98" s="9" customFormat="1" ht="19.92" customHeight="1">
      <c r="B98" s="182"/>
      <c r="C98" s="183"/>
      <c r="D98" s="184" t="s">
        <v>94</v>
      </c>
      <c r="E98" s="185"/>
      <c r="F98" s="185"/>
      <c r="G98" s="185"/>
      <c r="H98" s="185"/>
      <c r="I98" s="186"/>
      <c r="J98" s="187">
        <f>J136</f>
        <v>0</v>
      </c>
      <c r="K98" s="183"/>
      <c r="L98" s="188"/>
    </row>
    <row r="99" s="9" customFormat="1" ht="19.92" customHeight="1">
      <c r="B99" s="182"/>
      <c r="C99" s="183"/>
      <c r="D99" s="184" t="s">
        <v>95</v>
      </c>
      <c r="E99" s="185"/>
      <c r="F99" s="185"/>
      <c r="G99" s="185"/>
      <c r="H99" s="185"/>
      <c r="I99" s="186"/>
      <c r="J99" s="187">
        <f>J140</f>
        <v>0</v>
      </c>
      <c r="K99" s="183"/>
      <c r="L99" s="188"/>
    </row>
    <row r="100" s="9" customFormat="1" ht="19.92" customHeight="1">
      <c r="B100" s="182"/>
      <c r="C100" s="183"/>
      <c r="D100" s="184" t="s">
        <v>96</v>
      </c>
      <c r="E100" s="185"/>
      <c r="F100" s="185"/>
      <c r="G100" s="185"/>
      <c r="H100" s="185"/>
      <c r="I100" s="186"/>
      <c r="J100" s="187">
        <f>J149</f>
        <v>0</v>
      </c>
      <c r="K100" s="183"/>
      <c r="L100" s="188"/>
    </row>
    <row r="101" s="9" customFormat="1" ht="19.92" customHeight="1">
      <c r="B101" s="182"/>
      <c r="C101" s="183"/>
      <c r="D101" s="184" t="s">
        <v>97</v>
      </c>
      <c r="E101" s="185"/>
      <c r="F101" s="185"/>
      <c r="G101" s="185"/>
      <c r="H101" s="185"/>
      <c r="I101" s="186"/>
      <c r="J101" s="187">
        <f>J152</f>
        <v>0</v>
      </c>
      <c r="K101" s="183"/>
      <c r="L101" s="188"/>
    </row>
    <row r="102" s="9" customFormat="1" ht="19.92" customHeight="1">
      <c r="B102" s="182"/>
      <c r="C102" s="183"/>
      <c r="D102" s="184" t="s">
        <v>98</v>
      </c>
      <c r="E102" s="185"/>
      <c r="F102" s="185"/>
      <c r="G102" s="185"/>
      <c r="H102" s="185"/>
      <c r="I102" s="186"/>
      <c r="J102" s="187">
        <f>J160</f>
        <v>0</v>
      </c>
      <c r="K102" s="183"/>
      <c r="L102" s="188"/>
    </row>
    <row r="103" s="9" customFormat="1" ht="19.92" customHeight="1">
      <c r="B103" s="182"/>
      <c r="C103" s="183"/>
      <c r="D103" s="184" t="s">
        <v>99</v>
      </c>
      <c r="E103" s="185"/>
      <c r="F103" s="185"/>
      <c r="G103" s="185"/>
      <c r="H103" s="185"/>
      <c r="I103" s="186"/>
      <c r="J103" s="187">
        <f>J169</f>
        <v>0</v>
      </c>
      <c r="K103" s="183"/>
      <c r="L103" s="188"/>
    </row>
    <row r="104" s="8" customFormat="1" ht="24.96" customHeight="1">
      <c r="B104" s="175"/>
      <c r="C104" s="176"/>
      <c r="D104" s="177" t="s">
        <v>100</v>
      </c>
      <c r="E104" s="178"/>
      <c r="F104" s="178"/>
      <c r="G104" s="178"/>
      <c r="H104" s="178"/>
      <c r="I104" s="179"/>
      <c r="J104" s="180">
        <f>J171</f>
        <v>0</v>
      </c>
      <c r="K104" s="176"/>
      <c r="L104" s="181"/>
    </row>
    <row r="105" s="1" customFormat="1" ht="21.84" customHeight="1">
      <c r="B105" s="37"/>
      <c r="C105" s="38"/>
      <c r="D105" s="38"/>
      <c r="E105" s="38"/>
      <c r="F105" s="38"/>
      <c r="G105" s="38"/>
      <c r="H105" s="38"/>
      <c r="I105" s="132"/>
      <c r="J105" s="38"/>
      <c r="K105" s="38"/>
      <c r="L105" s="42"/>
    </row>
    <row r="106" s="1" customFormat="1" ht="6.96" customHeight="1">
      <c r="B106" s="60"/>
      <c r="C106" s="61"/>
      <c r="D106" s="61"/>
      <c r="E106" s="61"/>
      <c r="F106" s="61"/>
      <c r="G106" s="61"/>
      <c r="H106" s="61"/>
      <c r="I106" s="166"/>
      <c r="J106" s="61"/>
      <c r="K106" s="61"/>
      <c r="L106" s="42"/>
    </row>
    <row r="110" s="1" customFormat="1" ht="6.96" customHeight="1">
      <c r="B110" s="62"/>
      <c r="C110" s="63"/>
      <c r="D110" s="63"/>
      <c r="E110" s="63"/>
      <c r="F110" s="63"/>
      <c r="G110" s="63"/>
      <c r="H110" s="63"/>
      <c r="I110" s="169"/>
      <c r="J110" s="63"/>
      <c r="K110" s="63"/>
      <c r="L110" s="42"/>
    </row>
    <row r="111" s="1" customFormat="1" ht="24.96" customHeight="1">
      <c r="B111" s="37"/>
      <c r="C111" s="22" t="s">
        <v>101</v>
      </c>
      <c r="D111" s="38"/>
      <c r="E111" s="38"/>
      <c r="F111" s="38"/>
      <c r="G111" s="38"/>
      <c r="H111" s="38"/>
      <c r="I111" s="132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32"/>
      <c r="J112" s="38"/>
      <c r="K112" s="38"/>
      <c r="L112" s="42"/>
    </row>
    <row r="113" s="1" customFormat="1" ht="12" customHeight="1">
      <c r="B113" s="37"/>
      <c r="C113" s="31" t="s">
        <v>16</v>
      </c>
      <c r="D113" s="38"/>
      <c r="E113" s="38"/>
      <c r="F113" s="38"/>
      <c r="G113" s="38"/>
      <c r="H113" s="38"/>
      <c r="I113" s="132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E7</f>
        <v>VD Horní Bečva, opr. spáry u vlnolamu + opr. šachet vrtů na koruně hráze</v>
      </c>
      <c r="F114" s="38"/>
      <c r="G114" s="38"/>
      <c r="H114" s="38"/>
      <c r="I114" s="132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2"/>
      <c r="J115" s="38"/>
      <c r="K115" s="38"/>
      <c r="L115" s="42"/>
    </row>
    <row r="116" s="1" customFormat="1" ht="12" customHeight="1">
      <c r="B116" s="37"/>
      <c r="C116" s="31" t="s">
        <v>20</v>
      </c>
      <c r="D116" s="38"/>
      <c r="E116" s="38"/>
      <c r="F116" s="26" t="str">
        <f>F10</f>
        <v>Horní Bečva</v>
      </c>
      <c r="G116" s="38"/>
      <c r="H116" s="38"/>
      <c r="I116" s="135" t="s">
        <v>22</v>
      </c>
      <c r="J116" s="73" t="str">
        <f>IF(J10="","",J10)</f>
        <v>6. 5. 2020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2"/>
      <c r="J117" s="38"/>
      <c r="K117" s="38"/>
      <c r="L117" s="42"/>
    </row>
    <row r="118" s="1" customFormat="1" ht="15.15" customHeight="1">
      <c r="B118" s="37"/>
      <c r="C118" s="31" t="s">
        <v>24</v>
      </c>
      <c r="D118" s="38"/>
      <c r="E118" s="38"/>
      <c r="F118" s="26" t="str">
        <f>E13</f>
        <v>Povodí Moravy, s.p.</v>
      </c>
      <c r="G118" s="38"/>
      <c r="H118" s="38"/>
      <c r="I118" s="135" t="s">
        <v>32</v>
      </c>
      <c r="J118" s="35" t="str">
        <f>E19</f>
        <v xml:space="preserve"> </v>
      </c>
      <c r="K118" s="38"/>
      <c r="L118" s="42"/>
    </row>
    <row r="119" s="1" customFormat="1" ht="15.15" customHeight="1">
      <c r="B119" s="37"/>
      <c r="C119" s="31" t="s">
        <v>30</v>
      </c>
      <c r="D119" s="38"/>
      <c r="E119" s="38"/>
      <c r="F119" s="26" t="str">
        <f>IF(E16="","",E16)</f>
        <v>Vyplň údaj</v>
      </c>
      <c r="G119" s="38"/>
      <c r="H119" s="38"/>
      <c r="I119" s="135" t="s">
        <v>35</v>
      </c>
      <c r="J119" s="35" t="str">
        <f>E22</f>
        <v xml:space="preserve"> 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32"/>
      <c r="J120" s="38"/>
      <c r="K120" s="38"/>
      <c r="L120" s="42"/>
    </row>
    <row r="121" s="10" customFormat="1" ht="29.28" customHeight="1">
      <c r="B121" s="189"/>
      <c r="C121" s="190" t="s">
        <v>102</v>
      </c>
      <c r="D121" s="191" t="s">
        <v>62</v>
      </c>
      <c r="E121" s="191" t="s">
        <v>58</v>
      </c>
      <c r="F121" s="191" t="s">
        <v>59</v>
      </c>
      <c r="G121" s="191" t="s">
        <v>103</v>
      </c>
      <c r="H121" s="191" t="s">
        <v>104</v>
      </c>
      <c r="I121" s="192" t="s">
        <v>105</v>
      </c>
      <c r="J121" s="193" t="s">
        <v>88</v>
      </c>
      <c r="K121" s="194" t="s">
        <v>106</v>
      </c>
      <c r="L121" s="195"/>
      <c r="M121" s="94" t="s">
        <v>1</v>
      </c>
      <c r="N121" s="95" t="s">
        <v>41</v>
      </c>
      <c r="O121" s="95" t="s">
        <v>107</v>
      </c>
      <c r="P121" s="95" t="s">
        <v>108</v>
      </c>
      <c r="Q121" s="95" t="s">
        <v>109</v>
      </c>
      <c r="R121" s="95" t="s">
        <v>110</v>
      </c>
      <c r="S121" s="95" t="s">
        <v>111</v>
      </c>
      <c r="T121" s="96" t="s">
        <v>112</v>
      </c>
    </row>
    <row r="122" s="1" customFormat="1" ht="22.8" customHeight="1">
      <c r="B122" s="37"/>
      <c r="C122" s="101" t="s">
        <v>113</v>
      </c>
      <c r="D122" s="38"/>
      <c r="E122" s="38"/>
      <c r="F122" s="38"/>
      <c r="G122" s="38"/>
      <c r="H122" s="38"/>
      <c r="I122" s="132"/>
      <c r="J122" s="196">
        <f>BK122</f>
        <v>0</v>
      </c>
      <c r="K122" s="38"/>
      <c r="L122" s="42"/>
      <c r="M122" s="97"/>
      <c r="N122" s="98"/>
      <c r="O122" s="98"/>
      <c r="P122" s="197">
        <f>P123+P171</f>
        <v>0</v>
      </c>
      <c r="Q122" s="98"/>
      <c r="R122" s="197">
        <f>R123+R171</f>
        <v>2.1064385000000003</v>
      </c>
      <c r="S122" s="98"/>
      <c r="T122" s="198">
        <f>T123+T171</f>
        <v>72.219999999999999</v>
      </c>
      <c r="AT122" s="16" t="s">
        <v>76</v>
      </c>
      <c r="AU122" s="16" t="s">
        <v>90</v>
      </c>
      <c r="BK122" s="199">
        <f>BK123+BK171</f>
        <v>0</v>
      </c>
    </row>
    <row r="123" s="11" customFormat="1" ht="25.92" customHeight="1">
      <c r="B123" s="200"/>
      <c r="C123" s="201"/>
      <c r="D123" s="202" t="s">
        <v>76</v>
      </c>
      <c r="E123" s="203" t="s">
        <v>114</v>
      </c>
      <c r="F123" s="203" t="s">
        <v>115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P124+P131+P136+P140+P149+P152+P160+P169</f>
        <v>0</v>
      </c>
      <c r="Q123" s="208"/>
      <c r="R123" s="209">
        <f>R124+R131+R136+R140+R149+R152+R160+R169</f>
        <v>2.1064385000000003</v>
      </c>
      <c r="S123" s="208"/>
      <c r="T123" s="210">
        <f>T124+T131+T136+T140+T149+T152+T160+T169</f>
        <v>72.219999999999999</v>
      </c>
      <c r="AR123" s="211" t="s">
        <v>82</v>
      </c>
      <c r="AT123" s="212" t="s">
        <v>76</v>
      </c>
      <c r="AU123" s="212" t="s">
        <v>77</v>
      </c>
      <c r="AY123" s="211" t="s">
        <v>116</v>
      </c>
      <c r="BK123" s="213">
        <f>BK124+BK131+BK136+BK140+BK149+BK152+BK160+BK169</f>
        <v>0</v>
      </c>
    </row>
    <row r="124" s="11" customFormat="1" ht="22.8" customHeight="1">
      <c r="B124" s="200"/>
      <c r="C124" s="201"/>
      <c r="D124" s="202" t="s">
        <v>76</v>
      </c>
      <c r="E124" s="214" t="s">
        <v>82</v>
      </c>
      <c r="F124" s="214" t="s">
        <v>117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SUM(P125:P130)</f>
        <v>0</v>
      </c>
      <c r="Q124" s="208"/>
      <c r="R124" s="209">
        <f>SUM(R125:R130)</f>
        <v>0.01072</v>
      </c>
      <c r="S124" s="208"/>
      <c r="T124" s="210">
        <f>SUM(T125:T130)</f>
        <v>72.219999999999999</v>
      </c>
      <c r="AR124" s="211" t="s">
        <v>82</v>
      </c>
      <c r="AT124" s="212" t="s">
        <v>76</v>
      </c>
      <c r="AU124" s="212" t="s">
        <v>82</v>
      </c>
      <c r="AY124" s="211" t="s">
        <v>116</v>
      </c>
      <c r="BK124" s="213">
        <f>SUM(BK125:BK130)</f>
        <v>0</v>
      </c>
    </row>
    <row r="125" s="1" customFormat="1" ht="48" customHeight="1">
      <c r="B125" s="37"/>
      <c r="C125" s="216" t="s">
        <v>82</v>
      </c>
      <c r="D125" s="216" t="s">
        <v>118</v>
      </c>
      <c r="E125" s="217" t="s">
        <v>119</v>
      </c>
      <c r="F125" s="218" t="s">
        <v>120</v>
      </c>
      <c r="G125" s="219" t="s">
        <v>121</v>
      </c>
      <c r="H125" s="220">
        <v>260</v>
      </c>
      <c r="I125" s="221"/>
      <c r="J125" s="222">
        <f>ROUND(I125*H125,2)</f>
        <v>0</v>
      </c>
      <c r="K125" s="218" t="s">
        <v>122</v>
      </c>
      <c r="L125" s="42"/>
      <c r="M125" s="223" t="s">
        <v>1</v>
      </c>
      <c r="N125" s="224" t="s">
        <v>42</v>
      </c>
      <c r="O125" s="85"/>
      <c r="P125" s="225">
        <f>O125*H125</f>
        <v>0</v>
      </c>
      <c r="Q125" s="225">
        <v>0</v>
      </c>
      <c r="R125" s="225">
        <f>Q125*H125</f>
        <v>0</v>
      </c>
      <c r="S125" s="225">
        <v>0.098000000000000004</v>
      </c>
      <c r="T125" s="226">
        <f>S125*H125</f>
        <v>25.48</v>
      </c>
      <c r="AR125" s="227" t="s">
        <v>123</v>
      </c>
      <c r="AT125" s="227" t="s">
        <v>118</v>
      </c>
      <c r="AU125" s="227" t="s">
        <v>84</v>
      </c>
      <c r="AY125" s="16" t="s">
        <v>116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6" t="s">
        <v>82</v>
      </c>
      <c r="BK125" s="228">
        <f>ROUND(I125*H125,2)</f>
        <v>0</v>
      </c>
      <c r="BL125" s="16" t="s">
        <v>123</v>
      </c>
      <c r="BM125" s="227" t="s">
        <v>124</v>
      </c>
    </row>
    <row r="126" s="1" customFormat="1" ht="60" customHeight="1">
      <c r="B126" s="37"/>
      <c r="C126" s="216" t="s">
        <v>84</v>
      </c>
      <c r="D126" s="216" t="s">
        <v>118</v>
      </c>
      <c r="E126" s="217" t="s">
        <v>125</v>
      </c>
      <c r="F126" s="218" t="s">
        <v>126</v>
      </c>
      <c r="G126" s="219" t="s">
        <v>121</v>
      </c>
      <c r="H126" s="220">
        <v>208</v>
      </c>
      <c r="I126" s="221"/>
      <c r="J126" s="222">
        <f>ROUND(I126*H126,2)</f>
        <v>0</v>
      </c>
      <c r="K126" s="218" t="s">
        <v>122</v>
      </c>
      <c r="L126" s="42"/>
      <c r="M126" s="223" t="s">
        <v>1</v>
      </c>
      <c r="N126" s="224" t="s">
        <v>42</v>
      </c>
      <c r="O126" s="85"/>
      <c r="P126" s="225">
        <f>O126*H126</f>
        <v>0</v>
      </c>
      <c r="Q126" s="225">
        <v>0</v>
      </c>
      <c r="R126" s="225">
        <f>Q126*H126</f>
        <v>0</v>
      </c>
      <c r="S126" s="225">
        <v>0.22</v>
      </c>
      <c r="T126" s="226">
        <f>S126*H126</f>
        <v>45.759999999999998</v>
      </c>
      <c r="AR126" s="227" t="s">
        <v>123</v>
      </c>
      <c r="AT126" s="227" t="s">
        <v>118</v>
      </c>
      <c r="AU126" s="227" t="s">
        <v>84</v>
      </c>
      <c r="AY126" s="16" t="s">
        <v>116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6" t="s">
        <v>82</v>
      </c>
      <c r="BK126" s="228">
        <f>ROUND(I126*H126,2)</f>
        <v>0</v>
      </c>
      <c r="BL126" s="16" t="s">
        <v>123</v>
      </c>
      <c r="BM126" s="227" t="s">
        <v>127</v>
      </c>
    </row>
    <row r="127" s="12" customFormat="1">
      <c r="B127" s="229"/>
      <c r="C127" s="230"/>
      <c r="D127" s="231" t="s">
        <v>128</v>
      </c>
      <c r="E127" s="232" t="s">
        <v>1</v>
      </c>
      <c r="F127" s="233" t="s">
        <v>129</v>
      </c>
      <c r="G127" s="230"/>
      <c r="H127" s="234">
        <v>208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128</v>
      </c>
      <c r="AU127" s="240" t="s">
        <v>84</v>
      </c>
      <c r="AV127" s="12" t="s">
        <v>84</v>
      </c>
      <c r="AW127" s="12" t="s">
        <v>34</v>
      </c>
      <c r="AX127" s="12" t="s">
        <v>82</v>
      </c>
      <c r="AY127" s="240" t="s">
        <v>116</v>
      </c>
    </row>
    <row r="128" s="1" customFormat="1" ht="48" customHeight="1">
      <c r="B128" s="37"/>
      <c r="C128" s="216" t="s">
        <v>130</v>
      </c>
      <c r="D128" s="216" t="s">
        <v>118</v>
      </c>
      <c r="E128" s="217" t="s">
        <v>131</v>
      </c>
      <c r="F128" s="218" t="s">
        <v>132</v>
      </c>
      <c r="G128" s="219" t="s">
        <v>133</v>
      </c>
      <c r="H128" s="220">
        <v>0.34999999999999998</v>
      </c>
      <c r="I128" s="221"/>
      <c r="J128" s="222">
        <f>ROUND(I128*H128,2)</f>
        <v>0</v>
      </c>
      <c r="K128" s="218" t="s">
        <v>122</v>
      </c>
      <c r="L128" s="42"/>
      <c r="M128" s="223" t="s">
        <v>1</v>
      </c>
      <c r="N128" s="224" t="s">
        <v>42</v>
      </c>
      <c r="O128" s="85"/>
      <c r="P128" s="225">
        <f>O128*H128</f>
        <v>0</v>
      </c>
      <c r="Q128" s="225">
        <v>0</v>
      </c>
      <c r="R128" s="225">
        <f>Q128*H128</f>
        <v>0</v>
      </c>
      <c r="S128" s="225">
        <v>2.7999999999999998</v>
      </c>
      <c r="T128" s="226">
        <f>S128*H128</f>
        <v>0.97999999999999987</v>
      </c>
      <c r="AR128" s="227" t="s">
        <v>123</v>
      </c>
      <c r="AT128" s="227" t="s">
        <v>118</v>
      </c>
      <c r="AU128" s="227" t="s">
        <v>84</v>
      </c>
      <c r="AY128" s="16" t="s">
        <v>116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6" t="s">
        <v>82</v>
      </c>
      <c r="BK128" s="228">
        <f>ROUND(I128*H128,2)</f>
        <v>0</v>
      </c>
      <c r="BL128" s="16" t="s">
        <v>123</v>
      </c>
      <c r="BM128" s="227" t="s">
        <v>134</v>
      </c>
    </row>
    <row r="129" s="1" customFormat="1" ht="24" customHeight="1">
      <c r="B129" s="37"/>
      <c r="C129" s="216" t="s">
        <v>123</v>
      </c>
      <c r="D129" s="216" t="s">
        <v>118</v>
      </c>
      <c r="E129" s="217" t="s">
        <v>135</v>
      </c>
      <c r="F129" s="218" t="s">
        <v>136</v>
      </c>
      <c r="G129" s="219" t="s">
        <v>137</v>
      </c>
      <c r="H129" s="220">
        <v>4</v>
      </c>
      <c r="I129" s="221"/>
      <c r="J129" s="222">
        <f>ROUND(I129*H129,2)</f>
        <v>0</v>
      </c>
      <c r="K129" s="218" t="s">
        <v>122</v>
      </c>
      <c r="L129" s="42"/>
      <c r="M129" s="223" t="s">
        <v>1</v>
      </c>
      <c r="N129" s="224" t="s">
        <v>42</v>
      </c>
      <c r="O129" s="85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AR129" s="227" t="s">
        <v>123</v>
      </c>
      <c r="AT129" s="227" t="s">
        <v>118</v>
      </c>
      <c r="AU129" s="227" t="s">
        <v>84</v>
      </c>
      <c r="AY129" s="16" t="s">
        <v>116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6" t="s">
        <v>82</v>
      </c>
      <c r="BK129" s="228">
        <f>ROUND(I129*H129,2)</f>
        <v>0</v>
      </c>
      <c r="BL129" s="16" t="s">
        <v>123</v>
      </c>
      <c r="BM129" s="227" t="s">
        <v>138</v>
      </c>
    </row>
    <row r="130" s="1" customFormat="1" ht="16.5" customHeight="1">
      <c r="B130" s="37"/>
      <c r="C130" s="241" t="s">
        <v>139</v>
      </c>
      <c r="D130" s="241" t="s">
        <v>140</v>
      </c>
      <c r="E130" s="242" t="s">
        <v>141</v>
      </c>
      <c r="F130" s="243" t="s">
        <v>142</v>
      </c>
      <c r="G130" s="244" t="s">
        <v>137</v>
      </c>
      <c r="H130" s="245">
        <v>4</v>
      </c>
      <c r="I130" s="246"/>
      <c r="J130" s="247">
        <f>ROUND(I130*H130,2)</f>
        <v>0</v>
      </c>
      <c r="K130" s="243" t="s">
        <v>122</v>
      </c>
      <c r="L130" s="248"/>
      <c r="M130" s="249" t="s">
        <v>1</v>
      </c>
      <c r="N130" s="250" t="s">
        <v>42</v>
      </c>
      <c r="O130" s="85"/>
      <c r="P130" s="225">
        <f>O130*H130</f>
        <v>0</v>
      </c>
      <c r="Q130" s="225">
        <v>0.0026800000000000001</v>
      </c>
      <c r="R130" s="225">
        <f>Q130*H130</f>
        <v>0.01072</v>
      </c>
      <c r="S130" s="225">
        <v>0</v>
      </c>
      <c r="T130" s="226">
        <f>S130*H130</f>
        <v>0</v>
      </c>
      <c r="AR130" s="227" t="s">
        <v>143</v>
      </c>
      <c r="AT130" s="227" t="s">
        <v>140</v>
      </c>
      <c r="AU130" s="227" t="s">
        <v>84</v>
      </c>
      <c r="AY130" s="16" t="s">
        <v>116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6" t="s">
        <v>82</v>
      </c>
      <c r="BK130" s="228">
        <f>ROUND(I130*H130,2)</f>
        <v>0</v>
      </c>
      <c r="BL130" s="16" t="s">
        <v>123</v>
      </c>
      <c r="BM130" s="227" t="s">
        <v>144</v>
      </c>
    </row>
    <row r="131" s="11" customFormat="1" ht="22.8" customHeight="1">
      <c r="B131" s="200"/>
      <c r="C131" s="201"/>
      <c r="D131" s="202" t="s">
        <v>76</v>
      </c>
      <c r="E131" s="214" t="s">
        <v>84</v>
      </c>
      <c r="F131" s="214" t="s">
        <v>145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SUM(P132:P135)</f>
        <v>0</v>
      </c>
      <c r="Q131" s="208"/>
      <c r="R131" s="209">
        <f>SUM(R132:R135)</f>
        <v>0.069004320000000008</v>
      </c>
      <c r="S131" s="208"/>
      <c r="T131" s="210">
        <f>SUM(T132:T135)</f>
        <v>0</v>
      </c>
      <c r="AR131" s="211" t="s">
        <v>82</v>
      </c>
      <c r="AT131" s="212" t="s">
        <v>76</v>
      </c>
      <c r="AU131" s="212" t="s">
        <v>82</v>
      </c>
      <c r="AY131" s="211" t="s">
        <v>116</v>
      </c>
      <c r="BK131" s="213">
        <f>SUM(BK132:BK135)</f>
        <v>0</v>
      </c>
    </row>
    <row r="132" s="1" customFormat="1" ht="24" customHeight="1">
      <c r="B132" s="37"/>
      <c r="C132" s="216" t="s">
        <v>146</v>
      </c>
      <c r="D132" s="216" t="s">
        <v>118</v>
      </c>
      <c r="E132" s="217" t="s">
        <v>147</v>
      </c>
      <c r="F132" s="218" t="s">
        <v>148</v>
      </c>
      <c r="G132" s="219" t="s">
        <v>121</v>
      </c>
      <c r="H132" s="220">
        <v>52</v>
      </c>
      <c r="I132" s="221"/>
      <c r="J132" s="222">
        <f>ROUND(I132*H132,2)</f>
        <v>0</v>
      </c>
      <c r="K132" s="218" t="s">
        <v>122</v>
      </c>
      <c r="L132" s="42"/>
      <c r="M132" s="223" t="s">
        <v>1</v>
      </c>
      <c r="N132" s="224" t="s">
        <v>42</v>
      </c>
      <c r="O132" s="85"/>
      <c r="P132" s="225">
        <f>O132*H132</f>
        <v>0</v>
      </c>
      <c r="Q132" s="225">
        <v>0.001</v>
      </c>
      <c r="R132" s="225">
        <f>Q132*H132</f>
        <v>0.052000000000000005</v>
      </c>
      <c r="S132" s="225">
        <v>0</v>
      </c>
      <c r="T132" s="226">
        <f>S132*H132</f>
        <v>0</v>
      </c>
      <c r="AR132" s="227" t="s">
        <v>123</v>
      </c>
      <c r="AT132" s="227" t="s">
        <v>118</v>
      </c>
      <c r="AU132" s="227" t="s">
        <v>84</v>
      </c>
      <c r="AY132" s="16" t="s">
        <v>116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6" t="s">
        <v>82</v>
      </c>
      <c r="BK132" s="228">
        <f>ROUND(I132*H132,2)</f>
        <v>0</v>
      </c>
      <c r="BL132" s="16" t="s">
        <v>123</v>
      </c>
      <c r="BM132" s="227" t="s">
        <v>149</v>
      </c>
    </row>
    <row r="133" s="1" customFormat="1">
      <c r="B133" s="37"/>
      <c r="C133" s="38"/>
      <c r="D133" s="231" t="s">
        <v>150</v>
      </c>
      <c r="E133" s="38"/>
      <c r="F133" s="251" t="s">
        <v>151</v>
      </c>
      <c r="G133" s="38"/>
      <c r="H133" s="38"/>
      <c r="I133" s="132"/>
      <c r="J133" s="38"/>
      <c r="K133" s="38"/>
      <c r="L133" s="42"/>
      <c r="M133" s="252"/>
      <c r="N133" s="85"/>
      <c r="O133" s="85"/>
      <c r="P133" s="85"/>
      <c r="Q133" s="85"/>
      <c r="R133" s="85"/>
      <c r="S133" s="85"/>
      <c r="T133" s="86"/>
      <c r="AT133" s="16" t="s">
        <v>150</v>
      </c>
      <c r="AU133" s="16" t="s">
        <v>84</v>
      </c>
    </row>
    <row r="134" s="12" customFormat="1">
      <c r="B134" s="229"/>
      <c r="C134" s="230"/>
      <c r="D134" s="231" t="s">
        <v>128</v>
      </c>
      <c r="E134" s="232" t="s">
        <v>1</v>
      </c>
      <c r="F134" s="233" t="s">
        <v>152</v>
      </c>
      <c r="G134" s="230"/>
      <c r="H134" s="234">
        <v>52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128</v>
      </c>
      <c r="AU134" s="240" t="s">
        <v>84</v>
      </c>
      <c r="AV134" s="12" t="s">
        <v>84</v>
      </c>
      <c r="AW134" s="12" t="s">
        <v>34</v>
      </c>
      <c r="AX134" s="12" t="s">
        <v>82</v>
      </c>
      <c r="AY134" s="240" t="s">
        <v>116</v>
      </c>
    </row>
    <row r="135" s="1" customFormat="1" ht="48" customHeight="1">
      <c r="B135" s="37"/>
      <c r="C135" s="216" t="s">
        <v>153</v>
      </c>
      <c r="D135" s="216" t="s">
        <v>118</v>
      </c>
      <c r="E135" s="217" t="s">
        <v>154</v>
      </c>
      <c r="F135" s="218" t="s">
        <v>155</v>
      </c>
      <c r="G135" s="219" t="s">
        <v>156</v>
      </c>
      <c r="H135" s="220">
        <v>0.016</v>
      </c>
      <c r="I135" s="221"/>
      <c r="J135" s="222">
        <f>ROUND(I135*H135,2)</f>
        <v>0</v>
      </c>
      <c r="K135" s="218" t="s">
        <v>122</v>
      </c>
      <c r="L135" s="42"/>
      <c r="M135" s="223" t="s">
        <v>1</v>
      </c>
      <c r="N135" s="224" t="s">
        <v>42</v>
      </c>
      <c r="O135" s="85"/>
      <c r="P135" s="225">
        <f>O135*H135</f>
        <v>0</v>
      </c>
      <c r="Q135" s="225">
        <v>1.06277</v>
      </c>
      <c r="R135" s="225">
        <f>Q135*H135</f>
        <v>0.01700432</v>
      </c>
      <c r="S135" s="225">
        <v>0</v>
      </c>
      <c r="T135" s="226">
        <f>S135*H135</f>
        <v>0</v>
      </c>
      <c r="AR135" s="227" t="s">
        <v>123</v>
      </c>
      <c r="AT135" s="227" t="s">
        <v>118</v>
      </c>
      <c r="AU135" s="227" t="s">
        <v>84</v>
      </c>
      <c r="AY135" s="16" t="s">
        <v>116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6" t="s">
        <v>82</v>
      </c>
      <c r="BK135" s="228">
        <f>ROUND(I135*H135,2)</f>
        <v>0</v>
      </c>
      <c r="BL135" s="16" t="s">
        <v>123</v>
      </c>
      <c r="BM135" s="227" t="s">
        <v>157</v>
      </c>
    </row>
    <row r="136" s="11" customFormat="1" ht="22.8" customHeight="1">
      <c r="B136" s="200"/>
      <c r="C136" s="201"/>
      <c r="D136" s="202" t="s">
        <v>76</v>
      </c>
      <c r="E136" s="214" t="s">
        <v>130</v>
      </c>
      <c r="F136" s="214" t="s">
        <v>158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SUM(P137:P139)</f>
        <v>0</v>
      </c>
      <c r="Q136" s="208"/>
      <c r="R136" s="209">
        <f>SUM(R137:R139)</f>
        <v>0.90011417999999999</v>
      </c>
      <c r="S136" s="208"/>
      <c r="T136" s="210">
        <f>SUM(T137:T139)</f>
        <v>0</v>
      </c>
      <c r="AR136" s="211" t="s">
        <v>82</v>
      </c>
      <c r="AT136" s="212" t="s">
        <v>76</v>
      </c>
      <c r="AU136" s="212" t="s">
        <v>82</v>
      </c>
      <c r="AY136" s="211" t="s">
        <v>116</v>
      </c>
      <c r="BK136" s="213">
        <f>SUM(BK137:BK139)</f>
        <v>0</v>
      </c>
    </row>
    <row r="137" s="1" customFormat="1" ht="48" customHeight="1">
      <c r="B137" s="37"/>
      <c r="C137" s="216" t="s">
        <v>143</v>
      </c>
      <c r="D137" s="216" t="s">
        <v>118</v>
      </c>
      <c r="E137" s="217" t="s">
        <v>159</v>
      </c>
      <c r="F137" s="218" t="s">
        <v>160</v>
      </c>
      <c r="G137" s="219" t="s">
        <v>133</v>
      </c>
      <c r="H137" s="220">
        <v>0.34999999999999998</v>
      </c>
      <c r="I137" s="221"/>
      <c r="J137" s="222">
        <f>ROUND(I137*H137,2)</f>
        <v>0</v>
      </c>
      <c r="K137" s="218" t="s">
        <v>122</v>
      </c>
      <c r="L137" s="42"/>
      <c r="M137" s="223" t="s">
        <v>1</v>
      </c>
      <c r="N137" s="224" t="s">
        <v>42</v>
      </c>
      <c r="O137" s="85"/>
      <c r="P137" s="225">
        <f>O137*H137</f>
        <v>0</v>
      </c>
      <c r="Q137" s="225">
        <v>2.5297900000000002</v>
      </c>
      <c r="R137" s="225">
        <f>Q137*H137</f>
        <v>0.88542650000000001</v>
      </c>
      <c r="S137" s="225">
        <v>0</v>
      </c>
      <c r="T137" s="226">
        <f>S137*H137</f>
        <v>0</v>
      </c>
      <c r="AR137" s="227" t="s">
        <v>123</v>
      </c>
      <c r="AT137" s="227" t="s">
        <v>118</v>
      </c>
      <c r="AU137" s="227" t="s">
        <v>84</v>
      </c>
      <c r="AY137" s="16" t="s">
        <v>116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6" t="s">
        <v>82</v>
      </c>
      <c r="BK137" s="228">
        <f>ROUND(I137*H137,2)</f>
        <v>0</v>
      </c>
      <c r="BL137" s="16" t="s">
        <v>123</v>
      </c>
      <c r="BM137" s="227" t="s">
        <v>161</v>
      </c>
    </row>
    <row r="138" s="1" customFormat="1" ht="48" customHeight="1">
      <c r="B138" s="37"/>
      <c r="C138" s="216" t="s">
        <v>162</v>
      </c>
      <c r="D138" s="216" t="s">
        <v>118</v>
      </c>
      <c r="E138" s="217" t="s">
        <v>163</v>
      </c>
      <c r="F138" s="218" t="s">
        <v>164</v>
      </c>
      <c r="G138" s="219" t="s">
        <v>121</v>
      </c>
      <c r="H138" s="220">
        <v>4.4240000000000004</v>
      </c>
      <c r="I138" s="221"/>
      <c r="J138" s="222">
        <f>ROUND(I138*H138,2)</f>
        <v>0</v>
      </c>
      <c r="K138" s="218" t="s">
        <v>122</v>
      </c>
      <c r="L138" s="42"/>
      <c r="M138" s="223" t="s">
        <v>1</v>
      </c>
      <c r="N138" s="224" t="s">
        <v>42</v>
      </c>
      <c r="O138" s="85"/>
      <c r="P138" s="225">
        <f>O138*H138</f>
        <v>0</v>
      </c>
      <c r="Q138" s="225">
        <v>0.00332</v>
      </c>
      <c r="R138" s="225">
        <f>Q138*H138</f>
        <v>0.014687680000000002</v>
      </c>
      <c r="S138" s="225">
        <v>0</v>
      </c>
      <c r="T138" s="226">
        <f>S138*H138</f>
        <v>0</v>
      </c>
      <c r="AR138" s="227" t="s">
        <v>123</v>
      </c>
      <c r="AT138" s="227" t="s">
        <v>118</v>
      </c>
      <c r="AU138" s="227" t="s">
        <v>84</v>
      </c>
      <c r="AY138" s="16" t="s">
        <v>116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6" t="s">
        <v>82</v>
      </c>
      <c r="BK138" s="228">
        <f>ROUND(I138*H138,2)</f>
        <v>0</v>
      </c>
      <c r="BL138" s="16" t="s">
        <v>123</v>
      </c>
      <c r="BM138" s="227" t="s">
        <v>165</v>
      </c>
    </row>
    <row r="139" s="1" customFormat="1" ht="48" customHeight="1">
      <c r="B139" s="37"/>
      <c r="C139" s="216" t="s">
        <v>166</v>
      </c>
      <c r="D139" s="216" t="s">
        <v>118</v>
      </c>
      <c r="E139" s="217" t="s">
        <v>167</v>
      </c>
      <c r="F139" s="218" t="s">
        <v>168</v>
      </c>
      <c r="G139" s="219" t="s">
        <v>121</v>
      </c>
      <c r="H139" s="220">
        <v>4.4240000000000004</v>
      </c>
      <c r="I139" s="221"/>
      <c r="J139" s="222">
        <f>ROUND(I139*H139,2)</f>
        <v>0</v>
      </c>
      <c r="K139" s="218" t="s">
        <v>122</v>
      </c>
      <c r="L139" s="42"/>
      <c r="M139" s="223" t="s">
        <v>1</v>
      </c>
      <c r="N139" s="224" t="s">
        <v>42</v>
      </c>
      <c r="O139" s="85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227" t="s">
        <v>123</v>
      </c>
      <c r="AT139" s="227" t="s">
        <v>118</v>
      </c>
      <c r="AU139" s="227" t="s">
        <v>84</v>
      </c>
      <c r="AY139" s="16" t="s">
        <v>116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6" t="s">
        <v>82</v>
      </c>
      <c r="BK139" s="228">
        <f>ROUND(I139*H139,2)</f>
        <v>0</v>
      </c>
      <c r="BL139" s="16" t="s">
        <v>123</v>
      </c>
      <c r="BM139" s="227" t="s">
        <v>169</v>
      </c>
    </row>
    <row r="140" s="11" customFormat="1" ht="22.8" customHeight="1">
      <c r="B140" s="200"/>
      <c r="C140" s="201"/>
      <c r="D140" s="202" t="s">
        <v>76</v>
      </c>
      <c r="E140" s="214" t="s">
        <v>139</v>
      </c>
      <c r="F140" s="214" t="s">
        <v>170</v>
      </c>
      <c r="G140" s="201"/>
      <c r="H140" s="201"/>
      <c r="I140" s="204"/>
      <c r="J140" s="215">
        <f>BK140</f>
        <v>0</v>
      </c>
      <c r="K140" s="201"/>
      <c r="L140" s="206"/>
      <c r="M140" s="207"/>
      <c r="N140" s="208"/>
      <c r="O140" s="208"/>
      <c r="P140" s="209">
        <f>SUM(P141:P148)</f>
        <v>0</v>
      </c>
      <c r="Q140" s="208"/>
      <c r="R140" s="209">
        <f>SUM(R141:R148)</f>
        <v>0</v>
      </c>
      <c r="S140" s="208"/>
      <c r="T140" s="210">
        <f>SUM(T141:T148)</f>
        <v>0</v>
      </c>
      <c r="AR140" s="211" t="s">
        <v>82</v>
      </c>
      <c r="AT140" s="212" t="s">
        <v>76</v>
      </c>
      <c r="AU140" s="212" t="s">
        <v>82</v>
      </c>
      <c r="AY140" s="211" t="s">
        <v>116</v>
      </c>
      <c r="BK140" s="213">
        <f>SUM(BK141:BK148)</f>
        <v>0</v>
      </c>
    </row>
    <row r="141" s="1" customFormat="1" ht="24" customHeight="1">
      <c r="B141" s="37"/>
      <c r="C141" s="216" t="s">
        <v>171</v>
      </c>
      <c r="D141" s="216" t="s">
        <v>118</v>
      </c>
      <c r="E141" s="217" t="s">
        <v>172</v>
      </c>
      <c r="F141" s="218" t="s">
        <v>173</v>
      </c>
      <c r="G141" s="219" t="s">
        <v>121</v>
      </c>
      <c r="H141" s="220">
        <v>6.2400000000000002</v>
      </c>
      <c r="I141" s="221"/>
      <c r="J141" s="222">
        <f>ROUND(I141*H141,2)</f>
        <v>0</v>
      </c>
      <c r="K141" s="218" t="s">
        <v>122</v>
      </c>
      <c r="L141" s="42"/>
      <c r="M141" s="223" t="s">
        <v>1</v>
      </c>
      <c r="N141" s="224" t="s">
        <v>42</v>
      </c>
      <c r="O141" s="85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AR141" s="227" t="s">
        <v>123</v>
      </c>
      <c r="AT141" s="227" t="s">
        <v>118</v>
      </c>
      <c r="AU141" s="227" t="s">
        <v>84</v>
      </c>
      <c r="AY141" s="16" t="s">
        <v>116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6" t="s">
        <v>82</v>
      </c>
      <c r="BK141" s="228">
        <f>ROUND(I141*H141,2)</f>
        <v>0</v>
      </c>
      <c r="BL141" s="16" t="s">
        <v>123</v>
      </c>
      <c r="BM141" s="227" t="s">
        <v>174</v>
      </c>
    </row>
    <row r="142" s="12" customFormat="1">
      <c r="B142" s="229"/>
      <c r="C142" s="230"/>
      <c r="D142" s="231" t="s">
        <v>128</v>
      </c>
      <c r="E142" s="232" t="s">
        <v>1</v>
      </c>
      <c r="F142" s="233" t="s">
        <v>175</v>
      </c>
      <c r="G142" s="230"/>
      <c r="H142" s="234">
        <v>6.2400000000000002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128</v>
      </c>
      <c r="AU142" s="240" t="s">
        <v>84</v>
      </c>
      <c r="AV142" s="12" t="s">
        <v>84</v>
      </c>
      <c r="AW142" s="12" t="s">
        <v>34</v>
      </c>
      <c r="AX142" s="12" t="s">
        <v>82</v>
      </c>
      <c r="AY142" s="240" t="s">
        <v>116</v>
      </c>
    </row>
    <row r="143" s="1" customFormat="1" ht="36" customHeight="1">
      <c r="B143" s="37"/>
      <c r="C143" s="216" t="s">
        <v>176</v>
      </c>
      <c r="D143" s="216" t="s">
        <v>118</v>
      </c>
      <c r="E143" s="217" t="s">
        <v>177</v>
      </c>
      <c r="F143" s="218" t="s">
        <v>178</v>
      </c>
      <c r="G143" s="219" t="s">
        <v>121</v>
      </c>
      <c r="H143" s="220">
        <v>208</v>
      </c>
      <c r="I143" s="221"/>
      <c r="J143" s="222">
        <f>ROUND(I143*H143,2)</f>
        <v>0</v>
      </c>
      <c r="K143" s="218" t="s">
        <v>122</v>
      </c>
      <c r="L143" s="42"/>
      <c r="M143" s="223" t="s">
        <v>1</v>
      </c>
      <c r="N143" s="224" t="s">
        <v>42</v>
      </c>
      <c r="O143" s="85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AR143" s="227" t="s">
        <v>123</v>
      </c>
      <c r="AT143" s="227" t="s">
        <v>118</v>
      </c>
      <c r="AU143" s="227" t="s">
        <v>84</v>
      </c>
      <c r="AY143" s="16" t="s">
        <v>116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6" t="s">
        <v>82</v>
      </c>
      <c r="BK143" s="228">
        <f>ROUND(I143*H143,2)</f>
        <v>0</v>
      </c>
      <c r="BL143" s="16" t="s">
        <v>123</v>
      </c>
      <c r="BM143" s="227" t="s">
        <v>179</v>
      </c>
    </row>
    <row r="144" s="12" customFormat="1">
      <c r="B144" s="229"/>
      <c r="C144" s="230"/>
      <c r="D144" s="231" t="s">
        <v>128</v>
      </c>
      <c r="E144" s="232" t="s">
        <v>1</v>
      </c>
      <c r="F144" s="233" t="s">
        <v>129</v>
      </c>
      <c r="G144" s="230"/>
      <c r="H144" s="234">
        <v>208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128</v>
      </c>
      <c r="AU144" s="240" t="s">
        <v>84</v>
      </c>
      <c r="AV144" s="12" t="s">
        <v>84</v>
      </c>
      <c r="AW144" s="12" t="s">
        <v>34</v>
      </c>
      <c r="AX144" s="12" t="s">
        <v>82</v>
      </c>
      <c r="AY144" s="240" t="s">
        <v>116</v>
      </c>
    </row>
    <row r="145" s="1" customFormat="1" ht="24" customHeight="1">
      <c r="B145" s="37"/>
      <c r="C145" s="216" t="s">
        <v>180</v>
      </c>
      <c r="D145" s="216" t="s">
        <v>118</v>
      </c>
      <c r="E145" s="217" t="s">
        <v>181</v>
      </c>
      <c r="F145" s="218" t="s">
        <v>182</v>
      </c>
      <c r="G145" s="219" t="s">
        <v>121</v>
      </c>
      <c r="H145" s="220">
        <v>208</v>
      </c>
      <c r="I145" s="221"/>
      <c r="J145" s="222">
        <f>ROUND(I145*H145,2)</f>
        <v>0</v>
      </c>
      <c r="K145" s="218" t="s">
        <v>122</v>
      </c>
      <c r="L145" s="42"/>
      <c r="M145" s="223" t="s">
        <v>1</v>
      </c>
      <c r="N145" s="224" t="s">
        <v>42</v>
      </c>
      <c r="O145" s="85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AR145" s="227" t="s">
        <v>123</v>
      </c>
      <c r="AT145" s="227" t="s">
        <v>118</v>
      </c>
      <c r="AU145" s="227" t="s">
        <v>84</v>
      </c>
      <c r="AY145" s="16" t="s">
        <v>116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6" t="s">
        <v>82</v>
      </c>
      <c r="BK145" s="228">
        <f>ROUND(I145*H145,2)</f>
        <v>0</v>
      </c>
      <c r="BL145" s="16" t="s">
        <v>123</v>
      </c>
      <c r="BM145" s="227" t="s">
        <v>183</v>
      </c>
    </row>
    <row r="146" s="12" customFormat="1">
      <c r="B146" s="229"/>
      <c r="C146" s="230"/>
      <c r="D146" s="231" t="s">
        <v>128</v>
      </c>
      <c r="E146" s="232" t="s">
        <v>1</v>
      </c>
      <c r="F146" s="233" t="s">
        <v>129</v>
      </c>
      <c r="G146" s="230"/>
      <c r="H146" s="234">
        <v>208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128</v>
      </c>
      <c r="AU146" s="240" t="s">
        <v>84</v>
      </c>
      <c r="AV146" s="12" t="s">
        <v>84</v>
      </c>
      <c r="AW146" s="12" t="s">
        <v>34</v>
      </c>
      <c r="AX146" s="12" t="s">
        <v>82</v>
      </c>
      <c r="AY146" s="240" t="s">
        <v>116</v>
      </c>
    </row>
    <row r="147" s="1" customFormat="1" ht="24" customHeight="1">
      <c r="B147" s="37"/>
      <c r="C147" s="216" t="s">
        <v>184</v>
      </c>
      <c r="D147" s="216" t="s">
        <v>118</v>
      </c>
      <c r="E147" s="217" t="s">
        <v>185</v>
      </c>
      <c r="F147" s="218" t="s">
        <v>186</v>
      </c>
      <c r="G147" s="219" t="s">
        <v>121</v>
      </c>
      <c r="H147" s="220">
        <v>260</v>
      </c>
      <c r="I147" s="221"/>
      <c r="J147" s="222">
        <f>ROUND(I147*H147,2)</f>
        <v>0</v>
      </c>
      <c r="K147" s="218" t="s">
        <v>122</v>
      </c>
      <c r="L147" s="42"/>
      <c r="M147" s="223" t="s">
        <v>1</v>
      </c>
      <c r="N147" s="224" t="s">
        <v>42</v>
      </c>
      <c r="O147" s="85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AR147" s="227" t="s">
        <v>123</v>
      </c>
      <c r="AT147" s="227" t="s">
        <v>118</v>
      </c>
      <c r="AU147" s="227" t="s">
        <v>84</v>
      </c>
      <c r="AY147" s="16" t="s">
        <v>116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6" t="s">
        <v>82</v>
      </c>
      <c r="BK147" s="228">
        <f>ROUND(I147*H147,2)</f>
        <v>0</v>
      </c>
      <c r="BL147" s="16" t="s">
        <v>123</v>
      </c>
      <c r="BM147" s="227" t="s">
        <v>187</v>
      </c>
    </row>
    <row r="148" s="1" customFormat="1" ht="36" customHeight="1">
      <c r="B148" s="37"/>
      <c r="C148" s="216" t="s">
        <v>8</v>
      </c>
      <c r="D148" s="216" t="s">
        <v>118</v>
      </c>
      <c r="E148" s="217" t="s">
        <v>188</v>
      </c>
      <c r="F148" s="218" t="s">
        <v>189</v>
      </c>
      <c r="G148" s="219" t="s">
        <v>121</v>
      </c>
      <c r="H148" s="220">
        <v>260</v>
      </c>
      <c r="I148" s="221"/>
      <c r="J148" s="222">
        <f>ROUND(I148*H148,2)</f>
        <v>0</v>
      </c>
      <c r="K148" s="218" t="s">
        <v>122</v>
      </c>
      <c r="L148" s="42"/>
      <c r="M148" s="223" t="s">
        <v>1</v>
      </c>
      <c r="N148" s="224" t="s">
        <v>42</v>
      </c>
      <c r="O148" s="85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AR148" s="227" t="s">
        <v>123</v>
      </c>
      <c r="AT148" s="227" t="s">
        <v>118</v>
      </c>
      <c r="AU148" s="227" t="s">
        <v>84</v>
      </c>
      <c r="AY148" s="16" t="s">
        <v>116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6" t="s">
        <v>82</v>
      </c>
      <c r="BK148" s="228">
        <f>ROUND(I148*H148,2)</f>
        <v>0</v>
      </c>
      <c r="BL148" s="16" t="s">
        <v>123</v>
      </c>
      <c r="BM148" s="227" t="s">
        <v>190</v>
      </c>
    </row>
    <row r="149" s="11" customFormat="1" ht="22.8" customHeight="1">
      <c r="B149" s="200"/>
      <c r="C149" s="201"/>
      <c r="D149" s="202" t="s">
        <v>76</v>
      </c>
      <c r="E149" s="214" t="s">
        <v>143</v>
      </c>
      <c r="F149" s="214" t="s">
        <v>191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SUM(P150:P151)</f>
        <v>0</v>
      </c>
      <c r="Q149" s="208"/>
      <c r="R149" s="209">
        <f>SUM(R150:R151)</f>
        <v>0</v>
      </c>
      <c r="S149" s="208"/>
      <c r="T149" s="210">
        <f>SUM(T150:T151)</f>
        <v>0</v>
      </c>
      <c r="AR149" s="211" t="s">
        <v>82</v>
      </c>
      <c r="AT149" s="212" t="s">
        <v>76</v>
      </c>
      <c r="AU149" s="212" t="s">
        <v>82</v>
      </c>
      <c r="AY149" s="211" t="s">
        <v>116</v>
      </c>
      <c r="BK149" s="213">
        <f>SUM(BK150:BK151)</f>
        <v>0</v>
      </c>
    </row>
    <row r="150" s="1" customFormat="1" ht="24" customHeight="1">
      <c r="B150" s="37"/>
      <c r="C150" s="216" t="s">
        <v>192</v>
      </c>
      <c r="D150" s="216" t="s">
        <v>118</v>
      </c>
      <c r="E150" s="217" t="s">
        <v>193</v>
      </c>
      <c r="F150" s="218" t="s">
        <v>194</v>
      </c>
      <c r="G150" s="219" t="s">
        <v>195</v>
      </c>
      <c r="H150" s="220">
        <v>2</v>
      </c>
      <c r="I150" s="221"/>
      <c r="J150" s="222">
        <f>ROUND(I150*H150,2)</f>
        <v>0</v>
      </c>
      <c r="K150" s="218" t="s">
        <v>1</v>
      </c>
      <c r="L150" s="42"/>
      <c r="M150" s="223" t="s">
        <v>1</v>
      </c>
      <c r="N150" s="224" t="s">
        <v>42</v>
      </c>
      <c r="O150" s="85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AR150" s="227" t="s">
        <v>123</v>
      </c>
      <c r="AT150" s="227" t="s">
        <v>118</v>
      </c>
      <c r="AU150" s="227" t="s">
        <v>84</v>
      </c>
      <c r="AY150" s="16" t="s">
        <v>116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6" t="s">
        <v>82</v>
      </c>
      <c r="BK150" s="228">
        <f>ROUND(I150*H150,2)</f>
        <v>0</v>
      </c>
      <c r="BL150" s="16" t="s">
        <v>123</v>
      </c>
      <c r="BM150" s="227" t="s">
        <v>196</v>
      </c>
    </row>
    <row r="151" s="1" customFormat="1" ht="24" customHeight="1">
      <c r="B151" s="37"/>
      <c r="C151" s="216" t="s">
        <v>197</v>
      </c>
      <c r="D151" s="216" t="s">
        <v>118</v>
      </c>
      <c r="E151" s="217" t="s">
        <v>198</v>
      </c>
      <c r="F151" s="218" t="s">
        <v>199</v>
      </c>
      <c r="G151" s="219" t="s">
        <v>200</v>
      </c>
      <c r="H151" s="220">
        <v>2</v>
      </c>
      <c r="I151" s="221"/>
      <c r="J151" s="222">
        <f>ROUND(I151*H151,2)</f>
        <v>0</v>
      </c>
      <c r="K151" s="218" t="s">
        <v>1</v>
      </c>
      <c r="L151" s="42"/>
      <c r="M151" s="223" t="s">
        <v>1</v>
      </c>
      <c r="N151" s="224" t="s">
        <v>42</v>
      </c>
      <c r="O151" s="85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AR151" s="227" t="s">
        <v>123</v>
      </c>
      <c r="AT151" s="227" t="s">
        <v>118</v>
      </c>
      <c r="AU151" s="227" t="s">
        <v>84</v>
      </c>
      <c r="AY151" s="16" t="s">
        <v>116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6" t="s">
        <v>82</v>
      </c>
      <c r="BK151" s="228">
        <f>ROUND(I151*H151,2)</f>
        <v>0</v>
      </c>
      <c r="BL151" s="16" t="s">
        <v>123</v>
      </c>
      <c r="BM151" s="227" t="s">
        <v>201</v>
      </c>
    </row>
    <row r="152" s="11" customFormat="1" ht="22.8" customHeight="1">
      <c r="B152" s="200"/>
      <c r="C152" s="201"/>
      <c r="D152" s="202" t="s">
        <v>76</v>
      </c>
      <c r="E152" s="214" t="s">
        <v>162</v>
      </c>
      <c r="F152" s="214" t="s">
        <v>202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SUM(P153:P159)</f>
        <v>0</v>
      </c>
      <c r="Q152" s="208"/>
      <c r="R152" s="209">
        <f>SUM(R153:R159)</f>
        <v>1.1266000000000001</v>
      </c>
      <c r="S152" s="208"/>
      <c r="T152" s="210">
        <f>SUM(T153:T159)</f>
        <v>0</v>
      </c>
      <c r="AR152" s="211" t="s">
        <v>82</v>
      </c>
      <c r="AT152" s="212" t="s">
        <v>76</v>
      </c>
      <c r="AU152" s="212" t="s">
        <v>82</v>
      </c>
      <c r="AY152" s="211" t="s">
        <v>116</v>
      </c>
      <c r="BK152" s="213">
        <f>SUM(BK153:BK159)</f>
        <v>0</v>
      </c>
    </row>
    <row r="153" s="1" customFormat="1" ht="36" customHeight="1">
      <c r="B153" s="37"/>
      <c r="C153" s="216" t="s">
        <v>203</v>
      </c>
      <c r="D153" s="216" t="s">
        <v>118</v>
      </c>
      <c r="E153" s="217" t="s">
        <v>204</v>
      </c>
      <c r="F153" s="218" t="s">
        <v>205</v>
      </c>
      <c r="G153" s="219" t="s">
        <v>137</v>
      </c>
      <c r="H153" s="220">
        <v>262</v>
      </c>
      <c r="I153" s="221"/>
      <c r="J153" s="222">
        <f>ROUND(I153*H153,2)</f>
        <v>0</v>
      </c>
      <c r="K153" s="218" t="s">
        <v>122</v>
      </c>
      <c r="L153" s="42"/>
      <c r="M153" s="223" t="s">
        <v>1</v>
      </c>
      <c r="N153" s="224" t="s">
        <v>42</v>
      </c>
      <c r="O153" s="85"/>
      <c r="P153" s="225">
        <f>O153*H153</f>
        <v>0</v>
      </c>
      <c r="Q153" s="225">
        <v>0.0043</v>
      </c>
      <c r="R153" s="225">
        <f>Q153*H153</f>
        <v>1.1266000000000001</v>
      </c>
      <c r="S153" s="225">
        <v>0</v>
      </c>
      <c r="T153" s="226">
        <f>S153*H153</f>
        <v>0</v>
      </c>
      <c r="AR153" s="227" t="s">
        <v>123</v>
      </c>
      <c r="AT153" s="227" t="s">
        <v>118</v>
      </c>
      <c r="AU153" s="227" t="s">
        <v>84</v>
      </c>
      <c r="AY153" s="16" t="s">
        <v>116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6" t="s">
        <v>82</v>
      </c>
      <c r="BK153" s="228">
        <f>ROUND(I153*H153,2)</f>
        <v>0</v>
      </c>
      <c r="BL153" s="16" t="s">
        <v>123</v>
      </c>
      <c r="BM153" s="227" t="s">
        <v>206</v>
      </c>
    </row>
    <row r="154" s="1" customFormat="1" ht="24" customHeight="1">
      <c r="B154" s="37"/>
      <c r="C154" s="216" t="s">
        <v>207</v>
      </c>
      <c r="D154" s="216" t="s">
        <v>118</v>
      </c>
      <c r="E154" s="217" t="s">
        <v>208</v>
      </c>
      <c r="F154" s="218" t="s">
        <v>209</v>
      </c>
      <c r="G154" s="219" t="s">
        <v>137</v>
      </c>
      <c r="H154" s="220">
        <v>266.80000000000001</v>
      </c>
      <c r="I154" s="221"/>
      <c r="J154" s="222">
        <f>ROUND(I154*H154,2)</f>
        <v>0</v>
      </c>
      <c r="K154" s="218" t="s">
        <v>122</v>
      </c>
      <c r="L154" s="42"/>
      <c r="M154" s="223" t="s">
        <v>1</v>
      </c>
      <c r="N154" s="224" t="s">
        <v>42</v>
      </c>
      <c r="O154" s="85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AR154" s="227" t="s">
        <v>123</v>
      </c>
      <c r="AT154" s="227" t="s">
        <v>118</v>
      </c>
      <c r="AU154" s="227" t="s">
        <v>84</v>
      </c>
      <c r="AY154" s="16" t="s">
        <v>116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6" t="s">
        <v>82</v>
      </c>
      <c r="BK154" s="228">
        <f>ROUND(I154*H154,2)</f>
        <v>0</v>
      </c>
      <c r="BL154" s="16" t="s">
        <v>123</v>
      </c>
      <c r="BM154" s="227" t="s">
        <v>210</v>
      </c>
    </row>
    <row r="155" s="13" customFormat="1">
      <c r="B155" s="253"/>
      <c r="C155" s="254"/>
      <c r="D155" s="231" t="s">
        <v>128</v>
      </c>
      <c r="E155" s="255" t="s">
        <v>1</v>
      </c>
      <c r="F155" s="256" t="s">
        <v>211</v>
      </c>
      <c r="G155" s="254"/>
      <c r="H155" s="255" t="s">
        <v>1</v>
      </c>
      <c r="I155" s="257"/>
      <c r="J155" s="254"/>
      <c r="K155" s="254"/>
      <c r="L155" s="258"/>
      <c r="M155" s="259"/>
      <c r="N155" s="260"/>
      <c r="O155" s="260"/>
      <c r="P155" s="260"/>
      <c r="Q155" s="260"/>
      <c r="R155" s="260"/>
      <c r="S155" s="260"/>
      <c r="T155" s="261"/>
      <c r="AT155" s="262" t="s">
        <v>128</v>
      </c>
      <c r="AU155" s="262" t="s">
        <v>84</v>
      </c>
      <c r="AV155" s="13" t="s">
        <v>82</v>
      </c>
      <c r="AW155" s="13" t="s">
        <v>34</v>
      </c>
      <c r="AX155" s="13" t="s">
        <v>77</v>
      </c>
      <c r="AY155" s="262" t="s">
        <v>116</v>
      </c>
    </row>
    <row r="156" s="12" customFormat="1">
      <c r="B156" s="229"/>
      <c r="C156" s="230"/>
      <c r="D156" s="231" t="s">
        <v>128</v>
      </c>
      <c r="E156" s="232" t="s">
        <v>1</v>
      </c>
      <c r="F156" s="233" t="s">
        <v>212</v>
      </c>
      <c r="G156" s="230"/>
      <c r="H156" s="234">
        <v>262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128</v>
      </c>
      <c r="AU156" s="240" t="s">
        <v>84</v>
      </c>
      <c r="AV156" s="12" t="s">
        <v>84</v>
      </c>
      <c r="AW156" s="12" t="s">
        <v>34</v>
      </c>
      <c r="AX156" s="12" t="s">
        <v>77</v>
      </c>
      <c r="AY156" s="240" t="s">
        <v>116</v>
      </c>
    </row>
    <row r="157" s="13" customFormat="1">
      <c r="B157" s="253"/>
      <c r="C157" s="254"/>
      <c r="D157" s="231" t="s">
        <v>128</v>
      </c>
      <c r="E157" s="255" t="s">
        <v>1</v>
      </c>
      <c r="F157" s="256" t="s">
        <v>213</v>
      </c>
      <c r="G157" s="254"/>
      <c r="H157" s="255" t="s">
        <v>1</v>
      </c>
      <c r="I157" s="257"/>
      <c r="J157" s="254"/>
      <c r="K157" s="254"/>
      <c r="L157" s="258"/>
      <c r="M157" s="259"/>
      <c r="N157" s="260"/>
      <c r="O157" s="260"/>
      <c r="P157" s="260"/>
      <c r="Q157" s="260"/>
      <c r="R157" s="260"/>
      <c r="S157" s="260"/>
      <c r="T157" s="261"/>
      <c r="AT157" s="262" t="s">
        <v>128</v>
      </c>
      <c r="AU157" s="262" t="s">
        <v>84</v>
      </c>
      <c r="AV157" s="13" t="s">
        <v>82</v>
      </c>
      <c r="AW157" s="13" t="s">
        <v>34</v>
      </c>
      <c r="AX157" s="13" t="s">
        <v>77</v>
      </c>
      <c r="AY157" s="262" t="s">
        <v>116</v>
      </c>
    </row>
    <row r="158" s="12" customFormat="1">
      <c r="B158" s="229"/>
      <c r="C158" s="230"/>
      <c r="D158" s="231" t="s">
        <v>128</v>
      </c>
      <c r="E158" s="232" t="s">
        <v>1</v>
      </c>
      <c r="F158" s="233" t="s">
        <v>214</v>
      </c>
      <c r="G158" s="230"/>
      <c r="H158" s="234">
        <v>4.7999999999999998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128</v>
      </c>
      <c r="AU158" s="240" t="s">
        <v>84</v>
      </c>
      <c r="AV158" s="12" t="s">
        <v>84</v>
      </c>
      <c r="AW158" s="12" t="s">
        <v>34</v>
      </c>
      <c r="AX158" s="12" t="s">
        <v>77</v>
      </c>
      <c r="AY158" s="240" t="s">
        <v>116</v>
      </c>
    </row>
    <row r="159" s="14" customFormat="1">
      <c r="B159" s="263"/>
      <c r="C159" s="264"/>
      <c r="D159" s="231" t="s">
        <v>128</v>
      </c>
      <c r="E159" s="265" t="s">
        <v>1</v>
      </c>
      <c r="F159" s="266" t="s">
        <v>215</v>
      </c>
      <c r="G159" s="264"/>
      <c r="H159" s="267">
        <v>266.80000000000001</v>
      </c>
      <c r="I159" s="268"/>
      <c r="J159" s="264"/>
      <c r="K159" s="264"/>
      <c r="L159" s="269"/>
      <c r="M159" s="270"/>
      <c r="N159" s="271"/>
      <c r="O159" s="271"/>
      <c r="P159" s="271"/>
      <c r="Q159" s="271"/>
      <c r="R159" s="271"/>
      <c r="S159" s="271"/>
      <c r="T159" s="272"/>
      <c r="AT159" s="273" t="s">
        <v>128</v>
      </c>
      <c r="AU159" s="273" t="s">
        <v>84</v>
      </c>
      <c r="AV159" s="14" t="s">
        <v>123</v>
      </c>
      <c r="AW159" s="14" t="s">
        <v>34</v>
      </c>
      <c r="AX159" s="14" t="s">
        <v>82</v>
      </c>
      <c r="AY159" s="273" t="s">
        <v>116</v>
      </c>
    </row>
    <row r="160" s="11" customFormat="1" ht="22.8" customHeight="1">
      <c r="B160" s="200"/>
      <c r="C160" s="201"/>
      <c r="D160" s="202" t="s">
        <v>76</v>
      </c>
      <c r="E160" s="214" t="s">
        <v>216</v>
      </c>
      <c r="F160" s="214" t="s">
        <v>217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SUM(P161:P168)</f>
        <v>0</v>
      </c>
      <c r="Q160" s="208"/>
      <c r="R160" s="209">
        <f>SUM(R161:R168)</f>
        <v>0</v>
      </c>
      <c r="S160" s="208"/>
      <c r="T160" s="210">
        <f>SUM(T161:T168)</f>
        <v>0</v>
      </c>
      <c r="AR160" s="211" t="s">
        <v>82</v>
      </c>
      <c r="AT160" s="212" t="s">
        <v>76</v>
      </c>
      <c r="AU160" s="212" t="s">
        <v>82</v>
      </c>
      <c r="AY160" s="211" t="s">
        <v>116</v>
      </c>
      <c r="BK160" s="213">
        <f>SUM(BK161:BK168)</f>
        <v>0</v>
      </c>
    </row>
    <row r="161" s="1" customFormat="1" ht="36" customHeight="1">
      <c r="B161" s="37"/>
      <c r="C161" s="216" t="s">
        <v>218</v>
      </c>
      <c r="D161" s="216" t="s">
        <v>118</v>
      </c>
      <c r="E161" s="217" t="s">
        <v>219</v>
      </c>
      <c r="F161" s="218" t="s">
        <v>220</v>
      </c>
      <c r="G161" s="219" t="s">
        <v>156</v>
      </c>
      <c r="H161" s="220">
        <v>0.97999999999999998</v>
      </c>
      <c r="I161" s="221"/>
      <c r="J161" s="222">
        <f>ROUND(I161*H161,2)</f>
        <v>0</v>
      </c>
      <c r="K161" s="218" t="s">
        <v>122</v>
      </c>
      <c r="L161" s="42"/>
      <c r="M161" s="223" t="s">
        <v>1</v>
      </c>
      <c r="N161" s="224" t="s">
        <v>42</v>
      </c>
      <c r="O161" s="85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AR161" s="227" t="s">
        <v>123</v>
      </c>
      <c r="AT161" s="227" t="s">
        <v>118</v>
      </c>
      <c r="AU161" s="227" t="s">
        <v>84</v>
      </c>
      <c r="AY161" s="16" t="s">
        <v>116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6" t="s">
        <v>82</v>
      </c>
      <c r="BK161" s="228">
        <f>ROUND(I161*H161,2)</f>
        <v>0</v>
      </c>
      <c r="BL161" s="16" t="s">
        <v>123</v>
      </c>
      <c r="BM161" s="227" t="s">
        <v>221</v>
      </c>
    </row>
    <row r="162" s="1" customFormat="1" ht="36" customHeight="1">
      <c r="B162" s="37"/>
      <c r="C162" s="216" t="s">
        <v>7</v>
      </c>
      <c r="D162" s="216" t="s">
        <v>118</v>
      </c>
      <c r="E162" s="217" t="s">
        <v>222</v>
      </c>
      <c r="F162" s="218" t="s">
        <v>223</v>
      </c>
      <c r="G162" s="219" t="s">
        <v>156</v>
      </c>
      <c r="H162" s="220">
        <v>71.239999999999995</v>
      </c>
      <c r="I162" s="221"/>
      <c r="J162" s="222">
        <f>ROUND(I162*H162,2)</f>
        <v>0</v>
      </c>
      <c r="K162" s="218" t="s">
        <v>122</v>
      </c>
      <c r="L162" s="42"/>
      <c r="M162" s="223" t="s">
        <v>1</v>
      </c>
      <c r="N162" s="224" t="s">
        <v>42</v>
      </c>
      <c r="O162" s="85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AR162" s="227" t="s">
        <v>123</v>
      </c>
      <c r="AT162" s="227" t="s">
        <v>118</v>
      </c>
      <c r="AU162" s="227" t="s">
        <v>84</v>
      </c>
      <c r="AY162" s="16" t="s">
        <v>116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6" t="s">
        <v>82</v>
      </c>
      <c r="BK162" s="228">
        <f>ROUND(I162*H162,2)</f>
        <v>0</v>
      </c>
      <c r="BL162" s="16" t="s">
        <v>123</v>
      </c>
      <c r="BM162" s="227" t="s">
        <v>224</v>
      </c>
    </row>
    <row r="163" s="1" customFormat="1" ht="36" customHeight="1">
      <c r="B163" s="37"/>
      <c r="C163" s="216" t="s">
        <v>225</v>
      </c>
      <c r="D163" s="216" t="s">
        <v>118</v>
      </c>
      <c r="E163" s="217" t="s">
        <v>226</v>
      </c>
      <c r="F163" s="218" t="s">
        <v>227</v>
      </c>
      <c r="G163" s="219" t="s">
        <v>156</v>
      </c>
      <c r="H163" s="220">
        <v>72.219999999999999</v>
      </c>
      <c r="I163" s="221"/>
      <c r="J163" s="222">
        <f>ROUND(I163*H163,2)</f>
        <v>0</v>
      </c>
      <c r="K163" s="218" t="s">
        <v>228</v>
      </c>
      <c r="L163" s="42"/>
      <c r="M163" s="223" t="s">
        <v>1</v>
      </c>
      <c r="N163" s="224" t="s">
        <v>42</v>
      </c>
      <c r="O163" s="85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AR163" s="227" t="s">
        <v>123</v>
      </c>
      <c r="AT163" s="227" t="s">
        <v>118</v>
      </c>
      <c r="AU163" s="227" t="s">
        <v>84</v>
      </c>
      <c r="AY163" s="16" t="s">
        <v>116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6" t="s">
        <v>82</v>
      </c>
      <c r="BK163" s="228">
        <f>ROUND(I163*H163,2)</f>
        <v>0</v>
      </c>
      <c r="BL163" s="16" t="s">
        <v>123</v>
      </c>
      <c r="BM163" s="227" t="s">
        <v>229</v>
      </c>
    </row>
    <row r="164" s="12" customFormat="1">
      <c r="B164" s="229"/>
      <c r="C164" s="230"/>
      <c r="D164" s="231" t="s">
        <v>128</v>
      </c>
      <c r="E164" s="232" t="s">
        <v>1</v>
      </c>
      <c r="F164" s="233" t="s">
        <v>230</v>
      </c>
      <c r="G164" s="230"/>
      <c r="H164" s="234">
        <v>72.219999999999999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128</v>
      </c>
      <c r="AU164" s="240" t="s">
        <v>84</v>
      </c>
      <c r="AV164" s="12" t="s">
        <v>84</v>
      </c>
      <c r="AW164" s="12" t="s">
        <v>34</v>
      </c>
      <c r="AX164" s="12" t="s">
        <v>82</v>
      </c>
      <c r="AY164" s="240" t="s">
        <v>116</v>
      </c>
    </row>
    <row r="165" s="1" customFormat="1" ht="48" customHeight="1">
      <c r="B165" s="37"/>
      <c r="C165" s="216" t="s">
        <v>231</v>
      </c>
      <c r="D165" s="216" t="s">
        <v>118</v>
      </c>
      <c r="E165" s="217" t="s">
        <v>232</v>
      </c>
      <c r="F165" s="218" t="s">
        <v>233</v>
      </c>
      <c r="G165" s="219" t="s">
        <v>156</v>
      </c>
      <c r="H165" s="220">
        <v>1949.9400000000001</v>
      </c>
      <c r="I165" s="221"/>
      <c r="J165" s="222">
        <f>ROUND(I165*H165,2)</f>
        <v>0</v>
      </c>
      <c r="K165" s="218" t="s">
        <v>228</v>
      </c>
      <c r="L165" s="42"/>
      <c r="M165" s="223" t="s">
        <v>1</v>
      </c>
      <c r="N165" s="224" t="s">
        <v>42</v>
      </c>
      <c r="O165" s="85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AR165" s="227" t="s">
        <v>123</v>
      </c>
      <c r="AT165" s="227" t="s">
        <v>118</v>
      </c>
      <c r="AU165" s="227" t="s">
        <v>84</v>
      </c>
      <c r="AY165" s="16" t="s">
        <v>116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6" t="s">
        <v>82</v>
      </c>
      <c r="BK165" s="228">
        <f>ROUND(I165*H165,2)</f>
        <v>0</v>
      </c>
      <c r="BL165" s="16" t="s">
        <v>123</v>
      </c>
      <c r="BM165" s="227" t="s">
        <v>234</v>
      </c>
    </row>
    <row r="166" s="1" customFormat="1">
      <c r="B166" s="37"/>
      <c r="C166" s="38"/>
      <c r="D166" s="231" t="s">
        <v>150</v>
      </c>
      <c r="E166" s="38"/>
      <c r="F166" s="251" t="s">
        <v>235</v>
      </c>
      <c r="G166" s="38"/>
      <c r="H166" s="38"/>
      <c r="I166" s="132"/>
      <c r="J166" s="38"/>
      <c r="K166" s="38"/>
      <c r="L166" s="42"/>
      <c r="M166" s="252"/>
      <c r="N166" s="85"/>
      <c r="O166" s="85"/>
      <c r="P166" s="85"/>
      <c r="Q166" s="85"/>
      <c r="R166" s="85"/>
      <c r="S166" s="85"/>
      <c r="T166" s="86"/>
      <c r="AT166" s="16" t="s">
        <v>150</v>
      </c>
      <c r="AU166" s="16" t="s">
        <v>84</v>
      </c>
    </row>
    <row r="167" s="12" customFormat="1">
      <c r="B167" s="229"/>
      <c r="C167" s="230"/>
      <c r="D167" s="231" t="s">
        <v>128</v>
      </c>
      <c r="E167" s="232" t="s">
        <v>1</v>
      </c>
      <c r="F167" s="233" t="s">
        <v>236</v>
      </c>
      <c r="G167" s="230"/>
      <c r="H167" s="234">
        <v>1949.9400000000001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128</v>
      </c>
      <c r="AU167" s="240" t="s">
        <v>84</v>
      </c>
      <c r="AV167" s="12" t="s">
        <v>84</v>
      </c>
      <c r="AW167" s="12" t="s">
        <v>34</v>
      </c>
      <c r="AX167" s="12" t="s">
        <v>82</v>
      </c>
      <c r="AY167" s="240" t="s">
        <v>116</v>
      </c>
    </row>
    <row r="168" s="1" customFormat="1" ht="48" customHeight="1">
      <c r="B168" s="37"/>
      <c r="C168" s="216" t="s">
        <v>237</v>
      </c>
      <c r="D168" s="216" t="s">
        <v>118</v>
      </c>
      <c r="E168" s="217" t="s">
        <v>238</v>
      </c>
      <c r="F168" s="218" t="s">
        <v>239</v>
      </c>
      <c r="G168" s="219" t="s">
        <v>156</v>
      </c>
      <c r="H168" s="220">
        <v>72.219999999999999</v>
      </c>
      <c r="I168" s="221"/>
      <c r="J168" s="222">
        <f>ROUND(I168*H168,2)</f>
        <v>0</v>
      </c>
      <c r="K168" s="218" t="s">
        <v>122</v>
      </c>
      <c r="L168" s="42"/>
      <c r="M168" s="223" t="s">
        <v>1</v>
      </c>
      <c r="N168" s="224" t="s">
        <v>42</v>
      </c>
      <c r="O168" s="85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AR168" s="227" t="s">
        <v>123</v>
      </c>
      <c r="AT168" s="227" t="s">
        <v>118</v>
      </c>
      <c r="AU168" s="227" t="s">
        <v>84</v>
      </c>
      <c r="AY168" s="16" t="s">
        <v>116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6" t="s">
        <v>82</v>
      </c>
      <c r="BK168" s="228">
        <f>ROUND(I168*H168,2)</f>
        <v>0</v>
      </c>
      <c r="BL168" s="16" t="s">
        <v>123</v>
      </c>
      <c r="BM168" s="227" t="s">
        <v>240</v>
      </c>
    </row>
    <row r="169" s="11" customFormat="1" ht="22.8" customHeight="1">
      <c r="B169" s="200"/>
      <c r="C169" s="201"/>
      <c r="D169" s="202" t="s">
        <v>76</v>
      </c>
      <c r="E169" s="214" t="s">
        <v>241</v>
      </c>
      <c r="F169" s="214" t="s">
        <v>242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P170</f>
        <v>0</v>
      </c>
      <c r="Q169" s="208"/>
      <c r="R169" s="209">
        <f>R170</f>
        <v>0</v>
      </c>
      <c r="S169" s="208"/>
      <c r="T169" s="210">
        <f>T170</f>
        <v>0</v>
      </c>
      <c r="AR169" s="211" t="s">
        <v>82</v>
      </c>
      <c r="AT169" s="212" t="s">
        <v>76</v>
      </c>
      <c r="AU169" s="212" t="s">
        <v>82</v>
      </c>
      <c r="AY169" s="211" t="s">
        <v>116</v>
      </c>
      <c r="BK169" s="213">
        <f>BK170</f>
        <v>0</v>
      </c>
    </row>
    <row r="170" s="1" customFormat="1" ht="24" customHeight="1">
      <c r="B170" s="37"/>
      <c r="C170" s="216" t="s">
        <v>243</v>
      </c>
      <c r="D170" s="216" t="s">
        <v>118</v>
      </c>
      <c r="E170" s="217" t="s">
        <v>244</v>
      </c>
      <c r="F170" s="218" t="s">
        <v>245</v>
      </c>
      <c r="G170" s="219" t="s">
        <v>156</v>
      </c>
      <c r="H170" s="220">
        <v>2.1059999999999999</v>
      </c>
      <c r="I170" s="221"/>
      <c r="J170" s="222">
        <f>ROUND(I170*H170,2)</f>
        <v>0</v>
      </c>
      <c r="K170" s="218" t="s">
        <v>122</v>
      </c>
      <c r="L170" s="42"/>
      <c r="M170" s="223" t="s">
        <v>1</v>
      </c>
      <c r="N170" s="224" t="s">
        <v>42</v>
      </c>
      <c r="O170" s="85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AR170" s="227" t="s">
        <v>123</v>
      </c>
      <c r="AT170" s="227" t="s">
        <v>118</v>
      </c>
      <c r="AU170" s="227" t="s">
        <v>84</v>
      </c>
      <c r="AY170" s="16" t="s">
        <v>116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6" t="s">
        <v>82</v>
      </c>
      <c r="BK170" s="228">
        <f>ROUND(I170*H170,2)</f>
        <v>0</v>
      </c>
      <c r="BL170" s="16" t="s">
        <v>123</v>
      </c>
      <c r="BM170" s="227" t="s">
        <v>246</v>
      </c>
    </row>
    <row r="171" s="11" customFormat="1" ht="25.92" customHeight="1">
      <c r="B171" s="200"/>
      <c r="C171" s="201"/>
      <c r="D171" s="202" t="s">
        <v>76</v>
      </c>
      <c r="E171" s="203" t="s">
        <v>247</v>
      </c>
      <c r="F171" s="203" t="s">
        <v>248</v>
      </c>
      <c r="G171" s="201"/>
      <c r="H171" s="201"/>
      <c r="I171" s="204"/>
      <c r="J171" s="205">
        <f>BK171</f>
        <v>0</v>
      </c>
      <c r="K171" s="201"/>
      <c r="L171" s="206"/>
      <c r="M171" s="207"/>
      <c r="N171" s="208"/>
      <c r="O171" s="208"/>
      <c r="P171" s="209">
        <f>SUM(P172:P177)</f>
        <v>0</v>
      </c>
      <c r="Q171" s="208"/>
      <c r="R171" s="209">
        <f>SUM(R172:R177)</f>
        <v>0</v>
      </c>
      <c r="S171" s="208"/>
      <c r="T171" s="210">
        <f>SUM(T172:T177)</f>
        <v>0</v>
      </c>
      <c r="AR171" s="211" t="s">
        <v>123</v>
      </c>
      <c r="AT171" s="212" t="s">
        <v>76</v>
      </c>
      <c r="AU171" s="212" t="s">
        <v>77</v>
      </c>
      <c r="AY171" s="211" t="s">
        <v>116</v>
      </c>
      <c r="BK171" s="213">
        <f>SUM(BK172:BK177)</f>
        <v>0</v>
      </c>
    </row>
    <row r="172" s="1" customFormat="1" ht="16.5" customHeight="1">
      <c r="B172" s="37"/>
      <c r="C172" s="216" t="s">
        <v>249</v>
      </c>
      <c r="D172" s="216" t="s">
        <v>118</v>
      </c>
      <c r="E172" s="217" t="s">
        <v>250</v>
      </c>
      <c r="F172" s="218" t="s">
        <v>251</v>
      </c>
      <c r="G172" s="219" t="s">
        <v>252</v>
      </c>
      <c r="H172" s="220">
        <v>1</v>
      </c>
      <c r="I172" s="221"/>
      <c r="J172" s="222">
        <f>ROUND(I172*H172,2)</f>
        <v>0</v>
      </c>
      <c r="K172" s="218" t="s">
        <v>1</v>
      </c>
      <c r="L172" s="42"/>
      <c r="M172" s="223" t="s">
        <v>1</v>
      </c>
      <c r="N172" s="224" t="s">
        <v>42</v>
      </c>
      <c r="O172" s="85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AR172" s="227" t="s">
        <v>253</v>
      </c>
      <c r="AT172" s="227" t="s">
        <v>118</v>
      </c>
      <c r="AU172" s="227" t="s">
        <v>82</v>
      </c>
      <c r="AY172" s="16" t="s">
        <v>116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6" t="s">
        <v>82</v>
      </c>
      <c r="BK172" s="228">
        <f>ROUND(I172*H172,2)</f>
        <v>0</v>
      </c>
      <c r="BL172" s="16" t="s">
        <v>253</v>
      </c>
      <c r="BM172" s="227" t="s">
        <v>254</v>
      </c>
    </row>
    <row r="173" s="1" customFormat="1">
      <c r="B173" s="37"/>
      <c r="C173" s="38"/>
      <c r="D173" s="231" t="s">
        <v>150</v>
      </c>
      <c r="E173" s="38"/>
      <c r="F173" s="251" t="s">
        <v>255</v>
      </c>
      <c r="G173" s="38"/>
      <c r="H173" s="38"/>
      <c r="I173" s="132"/>
      <c r="J173" s="38"/>
      <c r="K173" s="38"/>
      <c r="L173" s="42"/>
      <c r="M173" s="252"/>
      <c r="N173" s="85"/>
      <c r="O173" s="85"/>
      <c r="P173" s="85"/>
      <c r="Q173" s="85"/>
      <c r="R173" s="85"/>
      <c r="S173" s="85"/>
      <c r="T173" s="86"/>
      <c r="AT173" s="16" t="s">
        <v>150</v>
      </c>
      <c r="AU173" s="16" t="s">
        <v>82</v>
      </c>
    </row>
    <row r="174" s="1" customFormat="1" ht="36" customHeight="1">
      <c r="B174" s="37"/>
      <c r="C174" s="216" t="s">
        <v>256</v>
      </c>
      <c r="D174" s="216" t="s">
        <v>118</v>
      </c>
      <c r="E174" s="217" t="s">
        <v>257</v>
      </c>
      <c r="F174" s="218" t="s">
        <v>258</v>
      </c>
      <c r="G174" s="219" t="s">
        <v>252</v>
      </c>
      <c r="H174" s="220">
        <v>1</v>
      </c>
      <c r="I174" s="221"/>
      <c r="J174" s="222">
        <f>ROUND(I174*H174,2)</f>
        <v>0</v>
      </c>
      <c r="K174" s="218" t="s">
        <v>1</v>
      </c>
      <c r="L174" s="42"/>
      <c r="M174" s="223" t="s">
        <v>1</v>
      </c>
      <c r="N174" s="224" t="s">
        <v>42</v>
      </c>
      <c r="O174" s="85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AR174" s="227" t="s">
        <v>253</v>
      </c>
      <c r="AT174" s="227" t="s">
        <v>118</v>
      </c>
      <c r="AU174" s="227" t="s">
        <v>82</v>
      </c>
      <c r="AY174" s="16" t="s">
        <v>116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6" t="s">
        <v>82</v>
      </c>
      <c r="BK174" s="228">
        <f>ROUND(I174*H174,2)</f>
        <v>0</v>
      </c>
      <c r="BL174" s="16" t="s">
        <v>253</v>
      </c>
      <c r="BM174" s="227" t="s">
        <v>259</v>
      </c>
    </row>
    <row r="175" s="1" customFormat="1" ht="24" customHeight="1">
      <c r="B175" s="37"/>
      <c r="C175" s="216" t="s">
        <v>260</v>
      </c>
      <c r="D175" s="216" t="s">
        <v>118</v>
      </c>
      <c r="E175" s="217" t="s">
        <v>261</v>
      </c>
      <c r="F175" s="218" t="s">
        <v>262</v>
      </c>
      <c r="G175" s="219" t="s">
        <v>252</v>
      </c>
      <c r="H175" s="220">
        <v>1</v>
      </c>
      <c r="I175" s="221"/>
      <c r="J175" s="222">
        <f>ROUND(I175*H175,2)</f>
        <v>0</v>
      </c>
      <c r="K175" s="218" t="s">
        <v>1</v>
      </c>
      <c r="L175" s="42"/>
      <c r="M175" s="223" t="s">
        <v>1</v>
      </c>
      <c r="N175" s="224" t="s">
        <v>42</v>
      </c>
      <c r="O175" s="85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AR175" s="227" t="s">
        <v>253</v>
      </c>
      <c r="AT175" s="227" t="s">
        <v>118</v>
      </c>
      <c r="AU175" s="227" t="s">
        <v>82</v>
      </c>
      <c r="AY175" s="16" t="s">
        <v>116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6" t="s">
        <v>82</v>
      </c>
      <c r="BK175" s="228">
        <f>ROUND(I175*H175,2)</f>
        <v>0</v>
      </c>
      <c r="BL175" s="16" t="s">
        <v>253</v>
      </c>
      <c r="BM175" s="227" t="s">
        <v>263</v>
      </c>
    </row>
    <row r="176" s="1" customFormat="1" ht="36" customHeight="1">
      <c r="B176" s="37"/>
      <c r="C176" s="216" t="s">
        <v>264</v>
      </c>
      <c r="D176" s="216" t="s">
        <v>118</v>
      </c>
      <c r="E176" s="217" t="s">
        <v>265</v>
      </c>
      <c r="F176" s="218" t="s">
        <v>266</v>
      </c>
      <c r="G176" s="219" t="s">
        <v>252</v>
      </c>
      <c r="H176" s="220">
        <v>1</v>
      </c>
      <c r="I176" s="221"/>
      <c r="J176" s="222">
        <f>ROUND(I176*H176,2)</f>
        <v>0</v>
      </c>
      <c r="K176" s="218" t="s">
        <v>1</v>
      </c>
      <c r="L176" s="42"/>
      <c r="M176" s="223" t="s">
        <v>1</v>
      </c>
      <c r="N176" s="224" t="s">
        <v>42</v>
      </c>
      <c r="O176" s="85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AR176" s="227" t="s">
        <v>253</v>
      </c>
      <c r="AT176" s="227" t="s">
        <v>118</v>
      </c>
      <c r="AU176" s="227" t="s">
        <v>82</v>
      </c>
      <c r="AY176" s="16" t="s">
        <v>116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6" t="s">
        <v>82</v>
      </c>
      <c r="BK176" s="228">
        <f>ROUND(I176*H176,2)</f>
        <v>0</v>
      </c>
      <c r="BL176" s="16" t="s">
        <v>253</v>
      </c>
      <c r="BM176" s="227" t="s">
        <v>267</v>
      </c>
    </row>
    <row r="177" s="1" customFormat="1">
      <c r="B177" s="37"/>
      <c r="C177" s="38"/>
      <c r="D177" s="231" t="s">
        <v>150</v>
      </c>
      <c r="E177" s="38"/>
      <c r="F177" s="251" t="s">
        <v>268</v>
      </c>
      <c r="G177" s="38"/>
      <c r="H177" s="38"/>
      <c r="I177" s="132"/>
      <c r="J177" s="38"/>
      <c r="K177" s="38"/>
      <c r="L177" s="42"/>
      <c r="M177" s="274"/>
      <c r="N177" s="275"/>
      <c r="O177" s="275"/>
      <c r="P177" s="275"/>
      <c r="Q177" s="275"/>
      <c r="R177" s="275"/>
      <c r="S177" s="275"/>
      <c r="T177" s="276"/>
      <c r="AT177" s="16" t="s">
        <v>150</v>
      </c>
      <c r="AU177" s="16" t="s">
        <v>82</v>
      </c>
    </row>
    <row r="178" s="1" customFormat="1" ht="6.96" customHeight="1">
      <c r="B178" s="60"/>
      <c r="C178" s="61"/>
      <c r="D178" s="61"/>
      <c r="E178" s="61"/>
      <c r="F178" s="61"/>
      <c r="G178" s="61"/>
      <c r="H178" s="61"/>
      <c r="I178" s="166"/>
      <c r="J178" s="61"/>
      <c r="K178" s="61"/>
      <c r="L178" s="42"/>
    </row>
  </sheetData>
  <sheetProtection sheet="1" autoFilter="0" formatColumns="0" formatRows="0" objects="1" scenarios="1" spinCount="100000" saltValue="LEvEkX+q+I6WAjkjPzcks5AqYV28QZHcKGBtii/oNXnHFhjKZzFoUIaoAhWLccXGvBVWfPixxCPrljDpXsjkEw==" hashValue="E9uMGh8IcVWFlA81qJcJ1A7sN71E8AhZwdP3WkxPINFfcQhNSE1aavqnXvEK0iiMb5VWJmjX5r0kAxTWr4fzWQ==" algorithmName="SHA-512" password="CC35"/>
  <autoFilter ref="C121:K177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2020-05-13T12:52:20Z</dcterms:created>
  <dcterms:modified xsi:type="dcterms:W3CDTF">2020-05-13T12:52:24Z</dcterms:modified>
</cp:coreProperties>
</file>